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ydakt\MGP\Lect\EXCEL\"/>
    </mc:Choice>
  </mc:AlternateContent>
  <bookViews>
    <workbookView xWindow="285" yWindow="60" windowWidth="10335" windowHeight="7920"/>
  </bookViews>
  <sheets>
    <sheet name="kalibr K,L" sheetId="1" r:id="rId1"/>
    <sheet name="No+Tot_Cons" sheetId="2" r:id="rId2"/>
    <sheet name="No+Tot_Con_full" sheetId="7" r:id="rId3"/>
    <sheet name="Orig_Cons" sheetId="3" r:id="rId4"/>
    <sheet name="Orig_Cons_full" sheetId="8" r:id="rId5"/>
    <sheet name="Dest_Constr" sheetId="4" r:id="rId6"/>
    <sheet name="Dest_Constr_full" sheetId="9" r:id="rId7"/>
    <sheet name="O_D_Constr" sheetId="5" r:id="rId8"/>
    <sheet name="O_D_Constr full" sheetId="11" r:id="rId9"/>
    <sheet name="Sheet1" sheetId="6" r:id="rId10"/>
  </sheets>
  <calcPr calcId="162913"/>
</workbook>
</file>

<file path=xl/calcChain.xml><?xml version="1.0" encoding="utf-8"?>
<calcChain xmlns="http://schemas.openxmlformats.org/spreadsheetml/2006/main">
  <c r="C18" i="5" l="1"/>
  <c r="E20" i="5" l="1"/>
  <c r="D20" i="5"/>
  <c r="C20" i="5"/>
  <c r="E19" i="5"/>
  <c r="D19" i="5"/>
  <c r="C19" i="5"/>
  <c r="E18" i="5"/>
  <c r="D18" i="5"/>
  <c r="R54" i="11" l="1"/>
  <c r="Q54" i="11"/>
  <c r="P54" i="11"/>
  <c r="O54" i="11"/>
  <c r="R53" i="11"/>
  <c r="R52" i="11"/>
  <c r="R51" i="11"/>
  <c r="E20" i="11"/>
  <c r="D20" i="11"/>
  <c r="F20" i="11" s="1"/>
  <c r="G20" i="11" s="1"/>
  <c r="C20" i="11"/>
  <c r="E19" i="11"/>
  <c r="D19" i="11"/>
  <c r="C19" i="11"/>
  <c r="F19" i="11" s="1"/>
  <c r="G19" i="11" s="1"/>
  <c r="E18" i="11"/>
  <c r="D18" i="11"/>
  <c r="F18" i="11" s="1"/>
  <c r="G18" i="11" s="1"/>
  <c r="C18" i="11"/>
  <c r="F6" i="11"/>
  <c r="E21" i="9"/>
  <c r="D21" i="9"/>
  <c r="C21" i="9"/>
  <c r="E20" i="9"/>
  <c r="E22" i="9" s="1"/>
  <c r="E23" i="9" s="1"/>
  <c r="D20" i="9"/>
  <c r="C20" i="9"/>
  <c r="C22" i="9" s="1"/>
  <c r="C23" i="9" s="1"/>
  <c r="E19" i="9"/>
  <c r="D19" i="9"/>
  <c r="D22" i="9" s="1"/>
  <c r="D23" i="9" s="1"/>
  <c r="C19" i="9"/>
  <c r="K7" i="9"/>
  <c r="J7" i="9"/>
  <c r="I7" i="9"/>
  <c r="F7" i="9"/>
  <c r="L6" i="9"/>
  <c r="L5" i="9"/>
  <c r="L7" i="9" s="1"/>
  <c r="L4" i="9"/>
  <c r="D24" i="11" l="1"/>
  <c r="E24" i="11"/>
  <c r="C24" i="11"/>
  <c r="E25" i="11"/>
  <c r="C25" i="11"/>
  <c r="D25" i="11"/>
  <c r="D26" i="11"/>
  <c r="C26" i="11"/>
  <c r="E26" i="11"/>
  <c r="D29" i="9"/>
  <c r="D28" i="9"/>
  <c r="D27" i="9"/>
  <c r="C29" i="9"/>
  <c r="C28" i="9"/>
  <c r="C27" i="9"/>
  <c r="E29" i="9"/>
  <c r="E28" i="9"/>
  <c r="E27" i="9"/>
  <c r="K27" i="8"/>
  <c r="J27" i="8"/>
  <c r="I27" i="8"/>
  <c r="L26" i="8"/>
  <c r="L27" i="8" s="1"/>
  <c r="L25" i="8"/>
  <c r="L24" i="8"/>
  <c r="E20" i="8"/>
  <c r="D20" i="8"/>
  <c r="C20" i="8"/>
  <c r="F20" i="8" s="1"/>
  <c r="G20" i="8" s="1"/>
  <c r="E19" i="8"/>
  <c r="D19" i="8"/>
  <c r="C19" i="8"/>
  <c r="E18" i="8"/>
  <c r="D18" i="8"/>
  <c r="C18" i="8"/>
  <c r="F6" i="8"/>
  <c r="C18" i="7"/>
  <c r="F18" i="7" s="1"/>
  <c r="E20" i="7"/>
  <c r="D20" i="7"/>
  <c r="C20" i="7"/>
  <c r="F20" i="7" s="1"/>
  <c r="E19" i="7"/>
  <c r="D19" i="7"/>
  <c r="C19" i="7"/>
  <c r="F19" i="7" s="1"/>
  <c r="E18" i="7"/>
  <c r="E21" i="7" s="1"/>
  <c r="D18" i="7"/>
  <c r="D21" i="7" s="1"/>
  <c r="C21" i="7"/>
  <c r="F22" i="7" s="1"/>
  <c r="M6" i="7"/>
  <c r="L6" i="7"/>
  <c r="K6" i="7"/>
  <c r="J6" i="7"/>
  <c r="F6" i="7"/>
  <c r="M5" i="7"/>
  <c r="M4" i="7"/>
  <c r="M3" i="7"/>
  <c r="F29" i="9" l="1"/>
  <c r="F18" i="8"/>
  <c r="G18" i="8" s="1"/>
  <c r="F19" i="8"/>
  <c r="G19" i="8" s="1"/>
  <c r="E25" i="8" s="1"/>
  <c r="F21" i="7"/>
  <c r="C23" i="7"/>
  <c r="C27" i="7" s="1"/>
  <c r="E27" i="11"/>
  <c r="E28" i="11" s="1"/>
  <c r="C27" i="11"/>
  <c r="C28" i="11" s="1"/>
  <c r="D27" i="11"/>
  <c r="D28" i="11" s="1"/>
  <c r="F27" i="9"/>
  <c r="C30" i="9"/>
  <c r="E30" i="9"/>
  <c r="F28" i="9"/>
  <c r="D30" i="9"/>
  <c r="D24" i="8"/>
  <c r="C24" i="8"/>
  <c r="E24" i="8"/>
  <c r="E26" i="8"/>
  <c r="D26" i="8"/>
  <c r="C26" i="8"/>
  <c r="C25" i="8"/>
  <c r="D25" i="8"/>
  <c r="C29" i="7"/>
  <c r="D29" i="7"/>
  <c r="D28" i="7"/>
  <c r="E28" i="7"/>
  <c r="F31" i="9" l="1"/>
  <c r="E27" i="7"/>
  <c r="E29" i="7"/>
  <c r="E30" i="7" s="1"/>
  <c r="D27" i="7"/>
  <c r="C28" i="7"/>
  <c r="C34" i="11"/>
  <c r="C32" i="11"/>
  <c r="C33" i="11"/>
  <c r="D33" i="11"/>
  <c r="D34" i="11"/>
  <c r="D32" i="11"/>
  <c r="E34" i="11"/>
  <c r="E32" i="11"/>
  <c r="E33" i="11"/>
  <c r="F30" i="9"/>
  <c r="F25" i="8"/>
  <c r="E27" i="8"/>
  <c r="F26" i="8"/>
  <c r="C27" i="8"/>
  <c r="F24" i="8"/>
  <c r="D27" i="8"/>
  <c r="C30" i="7"/>
  <c r="F27" i="7"/>
  <c r="F28" i="7"/>
  <c r="D30" i="7"/>
  <c r="F28" i="8" l="1"/>
  <c r="F29" i="7"/>
  <c r="F32" i="11"/>
  <c r="G32" i="11" s="1"/>
  <c r="F33" i="11"/>
  <c r="G33" i="11" s="1"/>
  <c r="F34" i="11"/>
  <c r="G34" i="11" s="1"/>
  <c r="F27" i="8"/>
  <c r="F30" i="7"/>
  <c r="F31" i="7"/>
  <c r="G28" i="1"/>
  <c r="E39" i="11" l="1"/>
  <c r="C39" i="11"/>
  <c r="D39" i="11"/>
  <c r="D40" i="11"/>
  <c r="E40" i="11"/>
  <c r="C40" i="11"/>
  <c r="D38" i="11"/>
  <c r="C38" i="11"/>
  <c r="C41" i="11" s="1"/>
  <c r="C42" i="11" s="1"/>
  <c r="E38" i="11"/>
  <c r="E41" i="11" s="1"/>
  <c r="E42" i="11" s="1"/>
  <c r="C48" i="11" l="1"/>
  <c r="C46" i="11"/>
  <c r="C47" i="11"/>
  <c r="E48" i="11"/>
  <c r="E46" i="11"/>
  <c r="E47" i="11"/>
  <c r="D41" i="11"/>
  <c r="D42" i="11" s="1"/>
  <c r="Q54" i="5"/>
  <c r="P54" i="5"/>
  <c r="O54" i="5"/>
  <c r="R53" i="5"/>
  <c r="R52" i="5"/>
  <c r="R51" i="5"/>
  <c r="F20" i="5"/>
  <c r="G20" i="5" s="1"/>
  <c r="F18" i="5"/>
  <c r="G18" i="5" s="1"/>
  <c r="F6" i="5"/>
  <c r="K7" i="4"/>
  <c r="J7" i="4"/>
  <c r="I7" i="4"/>
  <c r="L6" i="4"/>
  <c r="L5" i="4"/>
  <c r="L4" i="4"/>
  <c r="F7" i="4"/>
  <c r="K7" i="3"/>
  <c r="J7" i="3"/>
  <c r="I7" i="3"/>
  <c r="L6" i="3"/>
  <c r="L5" i="3"/>
  <c r="L4" i="3"/>
  <c r="F6" i="3"/>
  <c r="L6" i="2"/>
  <c r="K6" i="2"/>
  <c r="J6" i="2"/>
  <c r="M5" i="2"/>
  <c r="M4" i="2"/>
  <c r="M3" i="2"/>
  <c r="D26" i="5" l="1"/>
  <c r="E26" i="5"/>
  <c r="C26" i="5"/>
  <c r="D24" i="5"/>
  <c r="E24" i="5"/>
  <c r="C24" i="5"/>
  <c r="D47" i="11"/>
  <c r="F47" i="11" s="1"/>
  <c r="G47" i="11" s="1"/>
  <c r="D46" i="11"/>
  <c r="F46" i="11" s="1"/>
  <c r="G46" i="11" s="1"/>
  <c r="D48" i="11"/>
  <c r="F48" i="11"/>
  <c r="G48" i="11" s="1"/>
  <c r="R54" i="5"/>
  <c r="F19" i="5"/>
  <c r="G19" i="5" s="1"/>
  <c r="L7" i="4"/>
  <c r="L7" i="3"/>
  <c r="M6" i="2"/>
  <c r="F6" i="2"/>
  <c r="H15" i="1"/>
  <c r="E25" i="5" l="1"/>
  <c r="C25" i="5"/>
  <c r="D25" i="5"/>
  <c r="D51" i="11"/>
  <c r="E51" i="11"/>
  <c r="C51" i="11"/>
  <c r="D52" i="11"/>
  <c r="C52" i="11"/>
  <c r="E52" i="11"/>
  <c r="D53" i="11"/>
  <c r="E53" i="11"/>
  <c r="C53" i="11"/>
  <c r="D27" i="5"/>
  <c r="D28" i="5" s="1"/>
  <c r="C27" i="5"/>
  <c r="C28" i="5" s="1"/>
  <c r="E27" i="5"/>
  <c r="E28" i="5" s="1"/>
  <c r="C34" i="5" l="1"/>
  <c r="C32" i="5"/>
  <c r="C33" i="5"/>
  <c r="E34" i="5"/>
  <c r="E32" i="5"/>
  <c r="E33" i="5"/>
  <c r="D33" i="5"/>
  <c r="D34" i="5"/>
  <c r="F34" i="5" s="1"/>
  <c r="G34" i="5" s="1"/>
  <c r="D32" i="5"/>
  <c r="F33" i="5"/>
  <c r="G33" i="5" s="1"/>
  <c r="C54" i="11"/>
  <c r="C55" i="11" s="1"/>
  <c r="E54" i="11"/>
  <c r="E55" i="11" s="1"/>
  <c r="D54" i="11"/>
  <c r="D55" i="11" s="1"/>
  <c r="F32" i="5"/>
  <c r="G32" i="5" s="1"/>
  <c r="F14" i="1"/>
  <c r="C15" i="1"/>
  <c r="C14" i="1"/>
  <c r="F5" i="1"/>
  <c r="F4" i="1"/>
  <c r="D14" i="1" s="1"/>
  <c r="F3" i="1"/>
  <c r="E6" i="1"/>
  <c r="D6" i="1"/>
  <c r="E15" i="1" s="1"/>
  <c r="C6" i="1"/>
  <c r="E14" i="1" s="1"/>
  <c r="E39" i="5" l="1"/>
  <c r="C39" i="5"/>
  <c r="D39" i="5"/>
  <c r="E61" i="11"/>
  <c r="E59" i="11"/>
  <c r="E60" i="11"/>
  <c r="K51" i="11"/>
  <c r="K52" i="11"/>
  <c r="K53" i="11"/>
  <c r="D60" i="11"/>
  <c r="D59" i="11"/>
  <c r="D61" i="11"/>
  <c r="J51" i="11"/>
  <c r="J53" i="11"/>
  <c r="J52" i="11"/>
  <c r="C61" i="11"/>
  <c r="F61" i="11" s="1"/>
  <c r="G61" i="11" s="1"/>
  <c r="C59" i="11"/>
  <c r="F59" i="11" s="1"/>
  <c r="G59" i="11" s="1"/>
  <c r="C60" i="11"/>
  <c r="F60" i="11" s="1"/>
  <c r="G60" i="11" s="1"/>
  <c r="I51" i="11"/>
  <c r="I52" i="11"/>
  <c r="I53" i="11"/>
  <c r="H14" i="1"/>
  <c r="F17" i="1" s="1"/>
  <c r="G14" i="1"/>
  <c r="C38" i="5"/>
  <c r="D38" i="5"/>
  <c r="E38" i="5"/>
  <c r="E40" i="5"/>
  <c r="D40" i="5"/>
  <c r="C40" i="5"/>
  <c r="D15" i="1"/>
  <c r="G15" i="1" s="1"/>
  <c r="F6" i="1"/>
  <c r="L53" i="11" l="1"/>
  <c r="E41" i="5"/>
  <c r="E42" i="5" s="1"/>
  <c r="E48" i="5" s="1"/>
  <c r="I54" i="11"/>
  <c r="L51" i="11"/>
  <c r="D64" i="11"/>
  <c r="E64" i="11"/>
  <c r="C64" i="11"/>
  <c r="J54" i="11"/>
  <c r="K54" i="11"/>
  <c r="L52" i="11"/>
  <c r="E65" i="11"/>
  <c r="C65" i="11"/>
  <c r="D65" i="11"/>
  <c r="D66" i="11"/>
  <c r="E66" i="11"/>
  <c r="C66" i="11"/>
  <c r="E46" i="5"/>
  <c r="D41" i="5"/>
  <c r="D42" i="5" s="1"/>
  <c r="C41" i="5"/>
  <c r="C42" i="5" s="1"/>
  <c r="C46" i="5" s="1"/>
  <c r="C17" i="1"/>
  <c r="D18" i="1" s="1"/>
  <c r="D19" i="1" s="1"/>
  <c r="D20" i="1" s="1"/>
  <c r="C24" i="1" s="1"/>
  <c r="L54" i="11" l="1"/>
  <c r="E47" i="5"/>
  <c r="C67" i="11"/>
  <c r="C68" i="11" s="1"/>
  <c r="E67" i="11"/>
  <c r="E68" i="11" s="1"/>
  <c r="D67" i="11"/>
  <c r="D68" i="11" s="1"/>
  <c r="L55" i="11"/>
  <c r="E26" i="1"/>
  <c r="D25" i="1"/>
  <c r="D26" i="1"/>
  <c r="E24" i="1"/>
  <c r="C26" i="1"/>
  <c r="D24" i="1"/>
  <c r="E25" i="1"/>
  <c r="C25" i="1"/>
  <c r="D47" i="5"/>
  <c r="D48" i="5"/>
  <c r="D46" i="5"/>
  <c r="C47" i="5"/>
  <c r="C48" i="5"/>
  <c r="F48" i="5" s="1"/>
  <c r="G48" i="5" s="1"/>
  <c r="F47" i="5" l="1"/>
  <c r="G47" i="5" s="1"/>
  <c r="K64" i="11"/>
  <c r="K65" i="11"/>
  <c r="K66" i="11"/>
  <c r="J66" i="11"/>
  <c r="J64" i="11"/>
  <c r="J65" i="11"/>
  <c r="I66" i="11"/>
  <c r="I64" i="11"/>
  <c r="I65" i="11"/>
  <c r="D27" i="1"/>
  <c r="F26" i="1"/>
  <c r="F25" i="1"/>
  <c r="E27" i="1"/>
  <c r="F24" i="1"/>
  <c r="C27" i="1"/>
  <c r="E53" i="5"/>
  <c r="C53" i="5"/>
  <c r="D53" i="5"/>
  <c r="E52" i="5"/>
  <c r="D52" i="5"/>
  <c r="C52" i="5"/>
  <c r="F46" i="5"/>
  <c r="G46" i="5" s="1"/>
  <c r="C51" i="5" s="1"/>
  <c r="F27" i="1" l="1"/>
  <c r="I67" i="11"/>
  <c r="L64" i="11"/>
  <c r="L65" i="11"/>
  <c r="L66" i="11"/>
  <c r="J67" i="11"/>
  <c r="K67" i="11"/>
  <c r="D51" i="5"/>
  <c r="D54" i="5" s="1"/>
  <c r="D55" i="5" s="1"/>
  <c r="C54" i="5"/>
  <c r="C55" i="5" s="1"/>
  <c r="E51" i="5"/>
  <c r="E54" i="5" s="1"/>
  <c r="E55" i="5" s="1"/>
  <c r="C61" i="5" l="1"/>
  <c r="C59" i="5"/>
  <c r="C60" i="5"/>
  <c r="E61" i="5"/>
  <c r="E60" i="5"/>
  <c r="E59" i="5"/>
  <c r="D61" i="5"/>
  <c r="D60" i="5"/>
  <c r="D59" i="5"/>
  <c r="L67" i="11"/>
  <c r="L68" i="11"/>
  <c r="K53" i="5"/>
  <c r="K52" i="5"/>
  <c r="K51" i="5"/>
  <c r="K54" i="5" s="1"/>
  <c r="I53" i="5"/>
  <c r="I52" i="5"/>
  <c r="I51" i="5"/>
  <c r="J52" i="5"/>
  <c r="J53" i="5"/>
  <c r="J51" i="5"/>
  <c r="F59" i="5" l="1"/>
  <c r="G59" i="5" s="1"/>
  <c r="F60" i="5"/>
  <c r="G60" i="5" s="1"/>
  <c r="D65" i="5" s="1"/>
  <c r="F61" i="5"/>
  <c r="G61" i="5" s="1"/>
  <c r="E64" i="5"/>
  <c r="C64" i="5"/>
  <c r="D64" i="5"/>
  <c r="C65" i="5"/>
  <c r="E66" i="5"/>
  <c r="C66" i="5"/>
  <c r="D66" i="5"/>
  <c r="L53" i="5"/>
  <c r="L51" i="5"/>
  <c r="I54" i="5"/>
  <c r="J54" i="5"/>
  <c r="L52" i="5"/>
  <c r="D67" i="5" l="1"/>
  <c r="D68" i="5" s="1"/>
  <c r="J64" i="5" s="1"/>
  <c r="L54" i="5"/>
  <c r="E65" i="5"/>
  <c r="E67" i="5" s="1"/>
  <c r="E68" i="5" s="1"/>
  <c r="C67" i="5"/>
  <c r="C68" i="5" s="1"/>
  <c r="J66" i="5"/>
  <c r="L55" i="5"/>
  <c r="K65" i="5" l="1"/>
  <c r="K66" i="5"/>
  <c r="K64" i="5"/>
  <c r="I64" i="5"/>
  <c r="I66" i="5"/>
  <c r="J67" i="5"/>
  <c r="J65" i="5"/>
  <c r="I65" i="5"/>
  <c r="L65" i="5" s="1"/>
  <c r="L64" i="5" l="1"/>
  <c r="I67" i="5"/>
  <c r="L66" i="5"/>
  <c r="K67" i="5"/>
  <c r="L68" i="5" l="1"/>
  <c r="L67" i="5"/>
</calcChain>
</file>

<file path=xl/sharedStrings.xml><?xml version="1.0" encoding="utf-8"?>
<sst xmlns="http://schemas.openxmlformats.org/spreadsheetml/2006/main" count="274" uniqueCount="45">
  <si>
    <t>Cost Matrix</t>
  </si>
  <si>
    <t>Origin</t>
  </si>
  <si>
    <t>=</t>
  </si>
  <si>
    <t>Given Trip Matrix</t>
  </si>
  <si>
    <t>zone</t>
  </si>
  <si>
    <t>2-1</t>
  </si>
  <si>
    <t>Tij</t>
  </si>
  <si>
    <t>Oi</t>
  </si>
  <si>
    <t>Dj</t>
  </si>
  <si>
    <t>dij</t>
  </si>
  <si>
    <t>ln(dij)</t>
  </si>
  <si>
    <t>3-2</t>
  </si>
  <si>
    <t>ln(Tij/OiDj))</t>
  </si>
  <si>
    <t>L=</t>
  </si>
  <si>
    <t>L*</t>
  </si>
  <si>
    <t>K=</t>
  </si>
  <si>
    <t>ln(k)=</t>
  </si>
  <si>
    <t>A</t>
  </si>
  <si>
    <t>B</t>
  </si>
  <si>
    <t>A-B</t>
  </si>
  <si>
    <t>Dest</t>
  </si>
  <si>
    <t>G</t>
  </si>
  <si>
    <t>Sum</t>
  </si>
  <si>
    <t>A_i</t>
  </si>
  <si>
    <t>Sum(Dj/dij^L)</t>
  </si>
  <si>
    <t>Sum(Oi/dij^L)</t>
  </si>
  <si>
    <t>Sum (Oi)</t>
  </si>
  <si>
    <t>Sum (Dj)</t>
  </si>
  <si>
    <t>Cost Matrix (dij)</t>
  </si>
  <si>
    <t>Macierz Empiryczna</t>
  </si>
  <si>
    <t>T_0 Matrix</t>
  </si>
  <si>
    <t>T_1 Matrix</t>
  </si>
  <si>
    <t>Dj/dij^L Matrix</t>
  </si>
  <si>
    <t>Oi/dij^L Matrix</t>
  </si>
  <si>
    <t>SUM</t>
  </si>
  <si>
    <t>B_j</t>
  </si>
  <si>
    <t>Iter_2</t>
  </si>
  <si>
    <t>Iter_1</t>
  </si>
  <si>
    <t>Iter_3</t>
  </si>
  <si>
    <t>Calculated trip distribution matrix</t>
  </si>
  <si>
    <t>Real Dest</t>
  </si>
  <si>
    <t>Real Origins</t>
  </si>
  <si>
    <t>Iter_4</t>
  </si>
  <si>
    <t>Sum T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</si>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</sst>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"/>
    <numFmt numFmtId="166" formatCode="0.0000000"/>
    <numFmt numFmtId="167" formatCode="0.000000"/>
    <numFmt numFmtId="168" formatCode="0.00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1" fillId="5" borderId="8" xfId="0" applyFont="1" applyFill="1" applyBorder="1"/>
    <xf numFmtId="0" fontId="5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164" fontId="7" fillId="0" borderId="0" xfId="0" applyNumberFormat="1" applyFont="1"/>
    <xf numFmtId="0" fontId="6" fillId="0" borderId="0" xfId="0" applyFont="1"/>
    <xf numFmtId="0" fontId="6" fillId="5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6" fillId="4" borderId="1" xfId="0" applyFont="1" applyFill="1" applyBorder="1" applyAlignment="1">
      <alignment horizontal="center" vertical="center" wrapText="1"/>
    </xf>
    <xf numFmtId="16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2" xfId="0" applyFont="1" applyBorder="1"/>
    <xf numFmtId="0" fontId="5" fillId="9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7" fillId="5" borderId="8" xfId="0" applyFont="1" applyFill="1" applyBorder="1"/>
    <xf numFmtId="0" fontId="7" fillId="5" borderId="9" xfId="0" applyFont="1" applyFill="1" applyBorder="1"/>
    <xf numFmtId="0" fontId="7" fillId="0" borderId="0" xfId="0" applyFont="1" applyAlignment="1">
      <alignment horizontal="center"/>
    </xf>
    <xf numFmtId="164" fontId="7" fillId="8" borderId="1" xfId="0" applyNumberFormat="1" applyFont="1" applyFill="1" applyBorder="1"/>
    <xf numFmtId="164" fontId="7" fillId="10" borderId="1" xfId="0" applyNumberFormat="1" applyFont="1" applyFill="1" applyBorder="1"/>
    <xf numFmtId="0" fontId="8" fillId="3" borderId="1" xfId="0" applyFont="1" applyFill="1" applyBorder="1" applyAlignment="1">
      <alignment horizontal="center" vertical="center" wrapText="1"/>
    </xf>
    <xf numFmtId="164" fontId="7" fillId="6" borderId="0" xfId="0" applyNumberFormat="1" applyFont="1" applyFill="1"/>
    <xf numFmtId="0" fontId="7" fillId="2" borderId="1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8" fillId="0" borderId="0" xfId="0" applyFont="1" applyBorder="1"/>
    <xf numFmtId="0" fontId="5" fillId="9" borderId="1" xfId="0" applyFont="1" applyFill="1" applyBorder="1" applyAlignment="1">
      <alignment horizontal="center"/>
    </xf>
    <xf numFmtId="166" fontId="7" fillId="0" borderId="0" xfId="0" applyNumberFormat="1" applyFont="1"/>
    <xf numFmtId="0" fontId="9" fillId="5" borderId="11" xfId="0" applyFont="1" applyFill="1" applyBorder="1" applyAlignment="1">
      <alignment horizontal="center" vertical="center" wrapText="1"/>
    </xf>
    <xf numFmtId="167" fontId="7" fillId="0" borderId="0" xfId="0" applyNumberFormat="1" applyFont="1"/>
    <xf numFmtId="0" fontId="7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5" borderId="6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7" fillId="9" borderId="0" xfId="0" applyFont="1" applyFill="1" applyBorder="1"/>
    <xf numFmtId="0" fontId="7" fillId="0" borderId="4" xfId="0" applyFont="1" applyBorder="1" applyAlignment="1">
      <alignment horizontal="center"/>
    </xf>
    <xf numFmtId="164" fontId="7" fillId="0" borderId="6" xfId="0" applyNumberFormat="1" applyFont="1" applyBorder="1"/>
    <xf numFmtId="164" fontId="7" fillId="0" borderId="9" xfId="0" applyNumberFormat="1" applyFont="1" applyBorder="1"/>
    <xf numFmtId="0" fontId="9" fillId="0" borderId="0" xfId="0" applyFont="1" applyBorder="1"/>
    <xf numFmtId="0" fontId="7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7" fillId="8" borderId="12" xfId="0" applyNumberFormat="1" applyFont="1" applyFill="1" applyBorder="1"/>
    <xf numFmtId="164" fontId="7" fillId="8" borderId="7" xfId="0" applyNumberFormat="1" applyFont="1" applyFill="1" applyBorder="1"/>
    <xf numFmtId="164" fontId="7" fillId="8" borderId="13" xfId="0" applyNumberFormat="1" applyFont="1" applyFill="1" applyBorder="1"/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10" borderId="1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6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7" fillId="0" borderId="1" xfId="0" applyFont="1" applyBorder="1"/>
    <xf numFmtId="0" fontId="3" fillId="5" borderId="1" xfId="0" applyFont="1" applyFill="1" applyBorder="1"/>
    <xf numFmtId="0" fontId="3" fillId="7" borderId="1" xfId="0" applyFont="1" applyFill="1" applyBorder="1"/>
    <xf numFmtId="164" fontId="3" fillId="9" borderId="1" xfId="0" applyNumberFormat="1" applyFont="1" applyFill="1" applyBorder="1"/>
    <xf numFmtId="0" fontId="7" fillId="10" borderId="7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9" borderId="0" xfId="0" applyFont="1" applyFill="1" applyBorder="1" applyAlignment="1">
      <alignment horizontal="center"/>
    </xf>
    <xf numFmtId="0" fontId="7" fillId="0" borderId="3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9" xfId="0" applyFont="1" applyBorder="1"/>
    <xf numFmtId="164" fontId="7" fillId="10" borderId="0" xfId="0" applyNumberFormat="1" applyFont="1" applyFill="1" applyBorder="1"/>
    <xf numFmtId="0" fontId="5" fillId="10" borderId="10" xfId="0" applyFont="1" applyFill="1" applyBorder="1" applyAlignment="1">
      <alignment horizontal="center"/>
    </xf>
    <xf numFmtId="164" fontId="7" fillId="10" borderId="10" xfId="0" applyNumberFormat="1" applyFont="1" applyFill="1" applyBorder="1"/>
    <xf numFmtId="0" fontId="8" fillId="5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/>
    </xf>
    <xf numFmtId="164" fontId="7" fillId="0" borderId="0" xfId="0" applyNumberFormat="1" applyFont="1" applyBorder="1"/>
    <xf numFmtId="164" fontId="7" fillId="11" borderId="1" xfId="0" applyNumberFormat="1" applyFont="1" applyFill="1" applyBorder="1"/>
    <xf numFmtId="164" fontId="7" fillId="12" borderId="1" xfId="0" applyNumberFormat="1" applyFont="1" applyFill="1" applyBorder="1"/>
    <xf numFmtId="164" fontId="10" fillId="10" borderId="0" xfId="0" applyNumberFormat="1" applyFont="1" applyFill="1" applyBorder="1"/>
    <xf numFmtId="0" fontId="7" fillId="0" borderId="0" xfId="0" applyFont="1" applyBorder="1"/>
    <xf numFmtId="0" fontId="1" fillId="0" borderId="0" xfId="0" applyFont="1" applyBorder="1"/>
    <xf numFmtId="168" fontId="7" fillId="8" borderId="1" xfId="0" applyNumberFormat="1" applyFont="1" applyFill="1" applyBorder="1"/>
    <xf numFmtId="0" fontId="5" fillId="5" borderId="0" xfId="0" applyFont="1" applyFill="1"/>
    <xf numFmtId="0" fontId="5" fillId="2" borderId="0" xfId="0" applyFont="1" applyFill="1"/>
    <xf numFmtId="0" fontId="5" fillId="10" borderId="0" xfId="0" applyFont="1" applyFill="1"/>
    <xf numFmtId="164" fontId="7" fillId="6" borderId="0" xfId="0" applyNumberFormat="1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13" borderId="9" xfId="0" applyFont="1" applyFill="1" applyBorder="1"/>
    <xf numFmtId="0" fontId="0" fillId="3" borderId="1" xfId="0" applyFill="1" applyBorder="1"/>
    <xf numFmtId="164" fontId="7" fillId="2" borderId="1" xfId="0" applyNumberFormat="1" applyFont="1" applyFill="1" applyBorder="1"/>
    <xf numFmtId="164" fontId="7" fillId="5" borderId="1" xfId="0" applyNumberFormat="1" applyFont="1" applyFill="1" applyBorder="1"/>
    <xf numFmtId="164" fontId="7" fillId="3" borderId="1" xfId="0" applyNumberFormat="1" applyFont="1" applyFill="1" applyBorder="1"/>
    <xf numFmtId="164" fontId="7" fillId="6" borderId="1" xfId="0" applyNumberFormat="1" applyFont="1" applyFill="1" applyBorder="1"/>
    <xf numFmtId="164" fontId="5" fillId="0" borderId="0" xfId="0" applyNumberFormat="1" applyFont="1" applyFill="1"/>
    <xf numFmtId="164" fontId="7" fillId="15" borderId="0" xfId="0" applyNumberFormat="1" applyFont="1" applyFill="1"/>
    <xf numFmtId="164" fontId="10" fillId="10" borderId="1" xfId="0" applyNumberFormat="1" applyFont="1" applyFill="1" applyBorder="1"/>
    <xf numFmtId="164" fontId="7" fillId="15" borderId="1" xfId="0" applyNumberFormat="1" applyFont="1" applyFill="1" applyBorder="1"/>
    <xf numFmtId="167" fontId="7" fillId="14" borderId="1" xfId="0" applyNumberFormat="1" applyFont="1" applyFill="1" applyBorder="1"/>
    <xf numFmtId="166" fontId="7" fillId="16" borderId="0" xfId="0" applyNumberFormat="1" applyFont="1" applyFill="1"/>
    <xf numFmtId="166" fontId="7" fillId="16" borderId="1" xfId="0" applyNumberFormat="1" applyFont="1" applyFill="1" applyBorder="1"/>
    <xf numFmtId="164" fontId="7" fillId="6" borderId="14" xfId="0" applyNumberFormat="1" applyFont="1" applyFill="1" applyBorder="1"/>
    <xf numFmtId="164" fontId="7" fillId="5" borderId="7" xfId="0" applyNumberFormat="1" applyFont="1" applyFill="1" applyBorder="1"/>
    <xf numFmtId="164" fontId="7" fillId="2" borderId="12" xfId="0" applyNumberFormat="1" applyFont="1" applyFill="1" applyBorder="1"/>
    <xf numFmtId="164" fontId="7" fillId="10" borderId="13" xfId="0" applyNumberFormat="1" applyFont="1" applyFill="1" applyBorder="1"/>
    <xf numFmtId="164" fontId="7" fillId="15" borderId="15" xfId="0" applyNumberFormat="1" applyFont="1" applyFill="1" applyBorder="1"/>
    <xf numFmtId="165" fontId="7" fillId="16" borderId="0" xfId="0" applyNumberFormat="1" applyFont="1" applyFill="1"/>
    <xf numFmtId="164" fontId="7" fillId="15" borderId="0" xfId="0" applyNumberFormat="1" applyFont="1" applyFill="1" applyBorder="1"/>
    <xf numFmtId="168" fontId="7" fillId="15" borderId="0" xfId="0" applyNumberFormat="1" applyFont="1" applyFill="1"/>
    <xf numFmtId="165" fontId="7" fillId="16" borderId="0" xfId="0" applyNumberFormat="1" applyFont="1" applyFill="1" applyBorder="1"/>
    <xf numFmtId="0" fontId="5" fillId="9" borderId="16" xfId="0" applyFont="1" applyFill="1" applyBorder="1" applyAlignment="1">
      <alignment horizontal="center"/>
    </xf>
    <xf numFmtId="0" fontId="5" fillId="3" borderId="1" xfId="0" applyFont="1" applyFill="1" applyBorder="1"/>
    <xf numFmtId="0" fontId="6" fillId="1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15875</xdr:colOff>
      <xdr:row>16</xdr:row>
      <xdr:rowOff>142875</xdr:rowOff>
    </xdr:from>
    <xdr:to>
      <xdr:col>11</xdr:col>
      <xdr:colOff>199738</xdr:colOff>
      <xdr:row>19</xdr:row>
      <xdr:rowOff>76137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42000" y="3254375"/>
          <a:ext cx="2295238" cy="504762"/>
        </a:xfrm>
        <a:prstGeom prst="rect">
          <a:avLst/>
        </a:prstGeom>
      </xdr:spPr>
    </xdr:pic>
    <xdr:clientData/>
  </xdr:twoCellAnchor>
  <xdr:twoCellAnchor editAs="oneCell">
    <xdr:from>
      <xdr:col>8</xdr:col>
      <xdr:colOff>63500</xdr:colOff>
      <xdr:row>21</xdr:row>
      <xdr:rowOff>111125</xdr:rowOff>
    </xdr:from>
    <xdr:to>
      <xdr:col>9</xdr:col>
      <xdr:colOff>530089</xdr:colOff>
      <xdr:row>23</xdr:row>
      <xdr:rowOff>190440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9625" y="4270375"/>
          <a:ext cx="1085714" cy="47619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26</xdr:row>
      <xdr:rowOff>0</xdr:rowOff>
    </xdr:from>
    <xdr:to>
      <xdr:col>10</xdr:col>
      <xdr:colOff>682369</xdr:colOff>
      <xdr:row>28</xdr:row>
      <xdr:rowOff>38048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26125" y="5143500"/>
          <a:ext cx="2047619" cy="4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16</xdr:row>
      <xdr:rowOff>0</xdr:rowOff>
    </xdr:from>
    <xdr:to>
      <xdr:col>10</xdr:col>
      <xdr:colOff>507786</xdr:colOff>
      <xdr:row>19</xdr:row>
      <xdr:rowOff>142786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0" y="3190875"/>
          <a:ext cx="1714286" cy="71428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23</xdr:row>
      <xdr:rowOff>0</xdr:rowOff>
    </xdr:from>
    <xdr:to>
      <xdr:col>11</xdr:col>
      <xdr:colOff>352155</xdr:colOff>
      <xdr:row>25</xdr:row>
      <xdr:rowOff>95190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0" y="4635500"/>
          <a:ext cx="2161905" cy="4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0</xdr:rowOff>
    </xdr:from>
    <xdr:to>
      <xdr:col>9</xdr:col>
      <xdr:colOff>517310</xdr:colOff>
      <xdr:row>21</xdr:row>
      <xdr:rowOff>114214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26000" y="3540125"/>
          <a:ext cx="1723810" cy="68571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26</xdr:row>
      <xdr:rowOff>0</xdr:rowOff>
    </xdr:from>
    <xdr:to>
      <xdr:col>10</xdr:col>
      <xdr:colOff>333107</xdr:colOff>
      <xdr:row>28</xdr:row>
      <xdr:rowOff>57095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6000" y="5064125"/>
          <a:ext cx="2142857" cy="4380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18</xdr:row>
      <xdr:rowOff>0</xdr:rowOff>
    </xdr:from>
    <xdr:to>
      <xdr:col>9</xdr:col>
      <xdr:colOff>517310</xdr:colOff>
      <xdr:row>21</xdr:row>
      <xdr:rowOff>114214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10125" y="3514725"/>
          <a:ext cx="1736510" cy="6857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16</xdr:row>
      <xdr:rowOff>171450</xdr:rowOff>
    </xdr:from>
    <xdr:to>
      <xdr:col>12</xdr:col>
      <xdr:colOff>228159</xdr:colOff>
      <xdr:row>20</xdr:row>
      <xdr:rowOff>18974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05450" y="3352800"/>
          <a:ext cx="3523809" cy="6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23</xdr:row>
      <xdr:rowOff>0</xdr:rowOff>
    </xdr:from>
    <xdr:to>
      <xdr:col>9</xdr:col>
      <xdr:colOff>542733</xdr:colOff>
      <xdr:row>26</xdr:row>
      <xdr:rowOff>66595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1650" y="4514850"/>
          <a:ext cx="1533333" cy="638095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30</xdr:row>
      <xdr:rowOff>0</xdr:rowOff>
    </xdr:from>
    <xdr:to>
      <xdr:col>9</xdr:col>
      <xdr:colOff>533210</xdr:colOff>
      <xdr:row>33</xdr:row>
      <xdr:rowOff>95167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81650" y="5905500"/>
          <a:ext cx="1523810" cy="666667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37</xdr:row>
      <xdr:rowOff>0</xdr:rowOff>
    </xdr:from>
    <xdr:to>
      <xdr:col>9</xdr:col>
      <xdr:colOff>428433</xdr:colOff>
      <xdr:row>40</xdr:row>
      <xdr:rowOff>66595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7350" y="7239000"/>
          <a:ext cx="1533333" cy="638095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43</xdr:row>
      <xdr:rowOff>228600</xdr:rowOff>
    </xdr:from>
    <xdr:to>
      <xdr:col>9</xdr:col>
      <xdr:colOff>437960</xdr:colOff>
      <xdr:row>47</xdr:row>
      <xdr:rowOff>76117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86400" y="8610600"/>
          <a:ext cx="1523810" cy="666667"/>
        </a:xfrm>
        <a:prstGeom prst="rect">
          <a:avLst/>
        </a:prstGeom>
      </xdr:spPr>
    </xdr:pic>
    <xdr:clientData/>
  </xdr:twoCellAnchor>
  <xdr:twoCellAnchor editAs="oneCell">
    <xdr:from>
      <xdr:col>5</xdr:col>
      <xdr:colOff>280987</xdr:colOff>
      <xdr:row>49</xdr:row>
      <xdr:rowOff>185737</xdr:rowOff>
    </xdr:from>
    <xdr:to>
      <xdr:col>6</xdr:col>
      <xdr:colOff>786220</xdr:colOff>
      <xdr:row>52</xdr:row>
      <xdr:rowOff>142874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09987" y="9782175"/>
          <a:ext cx="1255327" cy="528637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57</xdr:row>
      <xdr:rowOff>47625</xdr:rowOff>
    </xdr:from>
    <xdr:to>
      <xdr:col>9</xdr:col>
      <xdr:colOff>432295</xdr:colOff>
      <xdr:row>60</xdr:row>
      <xdr:rowOff>142875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36394" y="11215688"/>
          <a:ext cx="1520526" cy="666750"/>
        </a:xfrm>
        <a:prstGeom prst="rect">
          <a:avLst/>
        </a:prstGeom>
      </xdr:spPr>
    </xdr:pic>
    <xdr:clientData/>
  </xdr:twoCellAnchor>
  <xdr:twoCellAnchor editAs="oneCell">
    <xdr:from>
      <xdr:col>5</xdr:col>
      <xdr:colOff>188118</xdr:colOff>
      <xdr:row>63</xdr:row>
      <xdr:rowOff>9525</xdr:rowOff>
    </xdr:from>
    <xdr:to>
      <xdr:col>6</xdr:col>
      <xdr:colOff>857335</xdr:colOff>
      <xdr:row>66</xdr:row>
      <xdr:rowOff>35718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7118" y="12368213"/>
          <a:ext cx="1419311" cy="5976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285750</xdr:colOff>
      <xdr:row>16</xdr:row>
      <xdr:rowOff>171450</xdr:rowOff>
    </xdr:from>
    <xdr:to>
      <xdr:col>12</xdr:col>
      <xdr:colOff>228159</xdr:colOff>
      <xdr:row>20</xdr:row>
      <xdr:rowOff>18974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3333750"/>
          <a:ext cx="3523809" cy="6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23</xdr:row>
      <xdr:rowOff>0</xdr:rowOff>
    </xdr:from>
    <xdr:to>
      <xdr:col>9</xdr:col>
      <xdr:colOff>542733</xdr:colOff>
      <xdr:row>26</xdr:row>
      <xdr:rowOff>66595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62600" y="4495800"/>
          <a:ext cx="1533333" cy="638095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30</xdr:row>
      <xdr:rowOff>0</xdr:rowOff>
    </xdr:from>
    <xdr:to>
      <xdr:col>9</xdr:col>
      <xdr:colOff>533210</xdr:colOff>
      <xdr:row>33</xdr:row>
      <xdr:rowOff>95167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62600" y="5876925"/>
          <a:ext cx="1523810" cy="666667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37</xdr:row>
      <xdr:rowOff>0</xdr:rowOff>
    </xdr:from>
    <xdr:to>
      <xdr:col>9</xdr:col>
      <xdr:colOff>428433</xdr:colOff>
      <xdr:row>40</xdr:row>
      <xdr:rowOff>66595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48300" y="7210425"/>
          <a:ext cx="1533333" cy="638095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43</xdr:row>
      <xdr:rowOff>228600</xdr:rowOff>
    </xdr:from>
    <xdr:to>
      <xdr:col>9</xdr:col>
      <xdr:colOff>437960</xdr:colOff>
      <xdr:row>47</xdr:row>
      <xdr:rowOff>76117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67350" y="8582025"/>
          <a:ext cx="1523810" cy="657142"/>
        </a:xfrm>
        <a:prstGeom prst="rect">
          <a:avLst/>
        </a:prstGeom>
      </xdr:spPr>
    </xdr:pic>
    <xdr:clientData/>
  </xdr:twoCellAnchor>
  <xdr:twoCellAnchor editAs="oneCell">
    <xdr:from>
      <xdr:col>5</xdr:col>
      <xdr:colOff>400051</xdr:colOff>
      <xdr:row>49</xdr:row>
      <xdr:rowOff>114300</xdr:rowOff>
    </xdr:from>
    <xdr:to>
      <xdr:col>6</xdr:col>
      <xdr:colOff>647701</xdr:colOff>
      <xdr:row>51</xdr:row>
      <xdr:rowOff>153465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48101" y="9705975"/>
          <a:ext cx="1000125" cy="42016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57</xdr:row>
      <xdr:rowOff>76200</xdr:rowOff>
    </xdr:from>
    <xdr:to>
      <xdr:col>9</xdr:col>
      <xdr:colOff>195940</xdr:colOff>
      <xdr:row>60</xdr:row>
      <xdr:rowOff>57149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05450" y="11296650"/>
          <a:ext cx="1262740" cy="552449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62</xdr:row>
      <xdr:rowOff>152400</xdr:rowOff>
    </xdr:from>
    <xdr:to>
      <xdr:col>6</xdr:col>
      <xdr:colOff>495300</xdr:colOff>
      <xdr:row>65</xdr:row>
      <xdr:rowOff>1065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95700" y="12315825"/>
          <a:ext cx="1000125" cy="420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zoomScale="70" zoomScaleNormal="70" workbookViewId="0">
      <selection activeCell="F15" sqref="F15"/>
    </sheetView>
  </sheetViews>
  <sheetFormatPr defaultRowHeight="15" x14ac:dyDescent="0.25"/>
  <cols>
    <col min="1" max="1" width="4.85546875" customWidth="1"/>
    <col min="2" max="2" width="12.7109375" customWidth="1"/>
    <col min="3" max="3" width="11" customWidth="1"/>
    <col min="4" max="5" width="10.5703125" customWidth="1"/>
    <col min="6" max="6" width="13.5703125" customWidth="1"/>
    <col min="7" max="7" width="18.7109375" customWidth="1"/>
    <col min="8" max="8" width="15.7109375" customWidth="1"/>
    <col min="9" max="9" width="41.5703125" customWidth="1"/>
    <col min="10" max="11" width="14.7109375" customWidth="1"/>
  </cols>
  <sheetData>
    <row r="1" spans="1:11" ht="18" x14ac:dyDescent="0.25">
      <c r="A1" s="4"/>
      <c r="B1" s="4"/>
      <c r="C1" s="11" t="s">
        <v>3</v>
      </c>
      <c r="D1" s="4"/>
      <c r="E1" s="4"/>
      <c r="F1" s="4"/>
      <c r="G1" s="4"/>
      <c r="H1" s="4"/>
      <c r="I1" s="4"/>
      <c r="J1" s="4"/>
      <c r="K1" s="4"/>
    </row>
    <row r="2" spans="1:11" ht="18" x14ac:dyDescent="0.25">
      <c r="A2" s="4"/>
      <c r="B2" s="8" t="s">
        <v>4</v>
      </c>
      <c r="C2" s="19">
        <v>1</v>
      </c>
      <c r="D2" s="19">
        <v>2</v>
      </c>
      <c r="E2" s="19">
        <v>3</v>
      </c>
      <c r="F2" s="8" t="s">
        <v>1</v>
      </c>
      <c r="G2" s="4"/>
      <c r="H2" s="4"/>
      <c r="I2" s="4"/>
      <c r="J2" s="4"/>
      <c r="K2" s="4"/>
    </row>
    <row r="3" spans="1:11" ht="18" x14ac:dyDescent="0.25">
      <c r="A3" s="4"/>
      <c r="B3" s="20">
        <v>1</v>
      </c>
      <c r="C3" s="5">
        <v>3413</v>
      </c>
      <c r="D3" s="5">
        <v>126</v>
      </c>
      <c r="E3" s="5">
        <v>231</v>
      </c>
      <c r="F3" s="12">
        <f>SUM(C3:E3)</f>
        <v>3770</v>
      </c>
      <c r="G3" s="4"/>
      <c r="H3" s="4"/>
      <c r="I3" s="4"/>
      <c r="J3" s="4"/>
      <c r="K3" s="4"/>
    </row>
    <row r="4" spans="1:11" ht="18" x14ac:dyDescent="0.25">
      <c r="A4" s="4"/>
      <c r="B4" s="20">
        <v>2</v>
      </c>
      <c r="C4" s="131">
        <v>151</v>
      </c>
      <c r="D4" s="5">
        <v>564</v>
      </c>
      <c r="E4" s="5">
        <v>729</v>
      </c>
      <c r="F4" s="12">
        <f t="shared" ref="F4:F5" si="0">SUM(C4:E4)</f>
        <v>1444</v>
      </c>
      <c r="G4" s="4"/>
      <c r="H4" s="4"/>
      <c r="I4" s="4"/>
      <c r="J4" s="4"/>
      <c r="K4" s="4"/>
    </row>
    <row r="5" spans="1:11" ht="18" x14ac:dyDescent="0.25">
      <c r="A5" s="4"/>
      <c r="B5" s="20">
        <v>3</v>
      </c>
      <c r="C5" s="5">
        <v>435</v>
      </c>
      <c r="D5" s="131">
        <v>289</v>
      </c>
      <c r="E5" s="5">
        <v>1806</v>
      </c>
      <c r="F5" s="12">
        <f t="shared" si="0"/>
        <v>2530</v>
      </c>
      <c r="G5" s="4"/>
      <c r="H5" s="4"/>
      <c r="I5" s="4"/>
      <c r="J5" s="4"/>
      <c r="K5" s="4"/>
    </row>
    <row r="6" spans="1:11" ht="18" x14ac:dyDescent="0.25">
      <c r="A6" s="4"/>
      <c r="B6" s="8" t="s">
        <v>20</v>
      </c>
      <c r="C6" s="13">
        <f>SUM(C3:C5)</f>
        <v>3999</v>
      </c>
      <c r="D6" s="13">
        <f t="shared" ref="D6:E6" si="1">SUM(D3:D5)</f>
        <v>979</v>
      </c>
      <c r="E6" s="13">
        <f t="shared" si="1"/>
        <v>2766</v>
      </c>
      <c r="F6" s="21">
        <f>SUM(F3:F5)</f>
        <v>7744</v>
      </c>
      <c r="G6" s="4"/>
      <c r="H6" s="4"/>
      <c r="I6" s="4"/>
      <c r="J6" s="4"/>
      <c r="K6" s="4"/>
    </row>
    <row r="7" spans="1:11" ht="18" x14ac:dyDescent="0.25">
      <c r="A7" s="4"/>
      <c r="B7" s="14"/>
      <c r="C7" s="11" t="s">
        <v>28</v>
      </c>
      <c r="D7" s="14"/>
      <c r="E7" s="14"/>
      <c r="F7" s="14"/>
      <c r="G7" s="4"/>
      <c r="H7" s="4"/>
      <c r="I7" s="4"/>
      <c r="J7" s="4"/>
      <c r="K7" s="4"/>
    </row>
    <row r="8" spans="1:11" ht="18" x14ac:dyDescent="0.25">
      <c r="A8" s="4"/>
      <c r="B8" s="8" t="s">
        <v>4</v>
      </c>
      <c r="C8" s="8">
        <v>1</v>
      </c>
      <c r="D8" s="8">
        <v>2</v>
      </c>
      <c r="E8" s="8">
        <v>3</v>
      </c>
      <c r="F8" s="14"/>
      <c r="G8" s="4"/>
      <c r="H8" s="4"/>
      <c r="I8" s="4"/>
      <c r="J8" s="4"/>
      <c r="K8" s="4"/>
    </row>
    <row r="9" spans="1:11" ht="18" x14ac:dyDescent="0.25">
      <c r="A9" s="4"/>
      <c r="B9" s="8">
        <v>1</v>
      </c>
      <c r="C9" s="15">
        <v>7</v>
      </c>
      <c r="D9" s="15">
        <v>25</v>
      </c>
      <c r="E9" s="15">
        <v>31</v>
      </c>
      <c r="F9" s="14"/>
      <c r="G9" s="4"/>
      <c r="H9" s="4"/>
      <c r="I9" s="4"/>
      <c r="J9" s="4"/>
      <c r="K9" s="4"/>
    </row>
    <row r="10" spans="1:11" ht="18" x14ac:dyDescent="0.25">
      <c r="A10" s="4"/>
      <c r="B10" s="8">
        <v>2</v>
      </c>
      <c r="C10" s="15">
        <v>29</v>
      </c>
      <c r="D10" s="15">
        <v>5</v>
      </c>
      <c r="E10" s="15">
        <v>8.3000000000000007</v>
      </c>
      <c r="F10" s="14"/>
      <c r="G10" s="4"/>
      <c r="H10" s="4"/>
      <c r="I10" s="4"/>
      <c r="J10" s="4"/>
      <c r="K10" s="4"/>
    </row>
    <row r="11" spans="1:11" ht="18" x14ac:dyDescent="0.25">
      <c r="A11" s="4"/>
      <c r="B11" s="8">
        <v>3</v>
      </c>
      <c r="C11" s="15">
        <v>21</v>
      </c>
      <c r="D11" s="15">
        <v>11</v>
      </c>
      <c r="E11" s="15">
        <v>6.5</v>
      </c>
      <c r="F11" s="14"/>
      <c r="G11" s="4"/>
      <c r="H11" s="4"/>
      <c r="I11" s="4"/>
      <c r="J11" s="4"/>
      <c r="K11" s="4"/>
    </row>
    <row r="12" spans="1:11" ht="6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18" x14ac:dyDescent="0.25">
      <c r="A13" s="14"/>
      <c r="B13" s="14"/>
      <c r="C13" s="7" t="s">
        <v>6</v>
      </c>
      <c r="D13" s="7" t="s">
        <v>7</v>
      </c>
      <c r="E13" s="7" t="s">
        <v>8</v>
      </c>
      <c r="F13" s="7" t="s">
        <v>9</v>
      </c>
      <c r="G13" s="7" t="s">
        <v>12</v>
      </c>
      <c r="H13" s="7" t="s">
        <v>10</v>
      </c>
      <c r="I13" s="4"/>
      <c r="J13" s="4"/>
      <c r="K13" s="4"/>
    </row>
    <row r="14" spans="1:11" ht="18" x14ac:dyDescent="0.25">
      <c r="A14" s="9" t="s">
        <v>17</v>
      </c>
      <c r="B14" s="16" t="s">
        <v>5</v>
      </c>
      <c r="C14" s="8">
        <f>C4</f>
        <v>151</v>
      </c>
      <c r="D14" s="8">
        <f>F4</f>
        <v>1444</v>
      </c>
      <c r="E14" s="8">
        <f>C6</f>
        <v>3999</v>
      </c>
      <c r="F14" s="8">
        <f>C10</f>
        <v>29</v>
      </c>
      <c r="G14" s="8">
        <f>LN(C14/(D14*E14))</f>
        <v>-10.551692091484666</v>
      </c>
      <c r="H14" s="8">
        <f>LN(F14)</f>
        <v>3.3672958299864741</v>
      </c>
      <c r="I14" s="4"/>
      <c r="J14" s="8"/>
      <c r="K14" s="8"/>
    </row>
    <row r="15" spans="1:11" ht="18" x14ac:dyDescent="0.25">
      <c r="A15" s="9" t="s">
        <v>18</v>
      </c>
      <c r="B15" s="17" t="s">
        <v>11</v>
      </c>
      <c r="C15" s="8">
        <f>D5</f>
        <v>289</v>
      </c>
      <c r="D15" s="8">
        <f>F5</f>
        <v>2530</v>
      </c>
      <c r="E15" s="8">
        <f>D6</f>
        <v>979</v>
      </c>
      <c r="F15" s="8">
        <v>11</v>
      </c>
      <c r="G15" s="8">
        <f>LN(C15/(D15*E15))</f>
        <v>-9.0560795361396433</v>
      </c>
      <c r="H15" s="8">
        <f>LN(F15)</f>
        <v>2.3978952727983707</v>
      </c>
      <c r="I15" s="4"/>
      <c r="J15" s="8"/>
      <c r="K15" s="8"/>
    </row>
    <row r="16" spans="1:11" ht="7.5" customHeight="1" x14ac:dyDescent="0.25">
      <c r="A16" s="9"/>
      <c r="B16" s="8"/>
      <c r="C16" s="8"/>
      <c r="D16" s="8"/>
      <c r="E16" s="8"/>
      <c r="F16" s="8"/>
      <c r="G16" s="14"/>
      <c r="H16" s="14"/>
      <c r="I16" s="4"/>
      <c r="J16" s="4"/>
      <c r="K16" s="4"/>
    </row>
    <row r="17" spans="1:11" ht="18" x14ac:dyDescent="0.25">
      <c r="A17" s="9" t="s">
        <v>19</v>
      </c>
      <c r="B17" s="8"/>
      <c r="C17" s="8">
        <f>G14-G15</f>
        <v>-1.4956125553450228</v>
      </c>
      <c r="D17" s="18" t="s">
        <v>2</v>
      </c>
      <c r="E17" s="18" t="s">
        <v>14</v>
      </c>
      <c r="F17" s="8">
        <f>H15-H14</f>
        <v>-0.96940055718810347</v>
      </c>
      <c r="G17" s="14"/>
      <c r="H17" s="14"/>
      <c r="I17" s="4"/>
      <c r="J17" s="4"/>
      <c r="K17" s="4"/>
    </row>
    <row r="18" spans="1:11" ht="18" x14ac:dyDescent="0.25">
      <c r="A18" s="14"/>
      <c r="B18" s="14"/>
      <c r="C18" s="9" t="s">
        <v>13</v>
      </c>
      <c r="D18" s="14">
        <f>C17/F17</f>
        <v>1.5428220504465964</v>
      </c>
      <c r="E18" s="14"/>
      <c r="F18" s="14"/>
      <c r="G18" s="14"/>
      <c r="H18" s="14"/>
      <c r="I18" s="4"/>
      <c r="J18" s="14"/>
      <c r="K18" s="4"/>
    </row>
    <row r="19" spans="1:11" ht="18" x14ac:dyDescent="0.25">
      <c r="A19" s="14"/>
      <c r="B19" s="14"/>
      <c r="C19" s="9" t="s">
        <v>16</v>
      </c>
      <c r="D19" s="14">
        <f>G14+D18*H14</f>
        <v>-5.3565538346046608</v>
      </c>
      <c r="E19" s="14"/>
      <c r="F19" s="14"/>
      <c r="G19" s="14"/>
      <c r="H19" s="14"/>
      <c r="I19" s="4"/>
      <c r="J19" s="14"/>
      <c r="K19" s="4"/>
    </row>
    <row r="20" spans="1:11" ht="18" x14ac:dyDescent="0.25">
      <c r="A20" s="14"/>
      <c r="B20" s="14"/>
      <c r="C20" s="9" t="s">
        <v>15</v>
      </c>
      <c r="D20" s="14">
        <f>EXP(D19)</f>
        <v>4.7171341537430959E-3</v>
      </c>
      <c r="E20" s="14"/>
      <c r="F20" s="14"/>
      <c r="G20" s="14"/>
      <c r="H20" s="14"/>
      <c r="I20" s="4"/>
      <c r="J20" s="14"/>
      <c r="K20" s="4"/>
    </row>
    <row r="21" spans="1:11" ht="8.25" customHeight="1" x14ac:dyDescent="0.25">
      <c r="A21" s="14"/>
      <c r="B21" s="14"/>
      <c r="C21" s="9"/>
      <c r="D21" s="4"/>
      <c r="E21" s="14"/>
      <c r="F21" s="14"/>
      <c r="G21" s="14"/>
      <c r="H21" s="14"/>
      <c r="I21" s="4"/>
      <c r="J21" s="4"/>
      <c r="K21" s="4"/>
    </row>
    <row r="22" spans="1:11" x14ac:dyDescent="0.25">
      <c r="A22" s="4"/>
      <c r="B22" s="4"/>
      <c r="C22" s="6" t="s">
        <v>39</v>
      </c>
      <c r="D22" s="4"/>
      <c r="E22" s="4"/>
      <c r="F22" s="4"/>
      <c r="G22" s="4"/>
      <c r="H22" s="4"/>
      <c r="I22" s="4"/>
      <c r="J22" s="4"/>
      <c r="K22" s="4"/>
    </row>
    <row r="23" spans="1:11" x14ac:dyDescent="0.25">
      <c r="B23" s="68" t="s">
        <v>4</v>
      </c>
      <c r="C23" s="46">
        <v>1</v>
      </c>
      <c r="D23" s="46">
        <v>2</v>
      </c>
      <c r="E23" s="46">
        <v>3</v>
      </c>
      <c r="F23" s="68" t="s">
        <v>34</v>
      </c>
      <c r="G23" s="75" t="s">
        <v>41</v>
      </c>
    </row>
    <row r="24" spans="1:11" ht="18" x14ac:dyDescent="0.25">
      <c r="B24" s="69">
        <v>1</v>
      </c>
      <c r="C24" s="70">
        <f>$D$20*$F3*C$6/C9^$D$18</f>
        <v>3532.9304753943288</v>
      </c>
      <c r="D24" s="70">
        <f t="shared" ref="C24:E26" si="2">$D$20*$F3*D$6/D9^$D$18</f>
        <v>121.34715509656513</v>
      </c>
      <c r="E24" s="70">
        <f t="shared" si="2"/>
        <v>246.01752618054601</v>
      </c>
      <c r="F24" s="71">
        <f>SUM(C24:E24)</f>
        <v>3900.2951566714401</v>
      </c>
      <c r="G24" s="76">
        <v>3770</v>
      </c>
    </row>
    <row r="25" spans="1:11" ht="18" x14ac:dyDescent="0.25">
      <c r="B25" s="69">
        <v>2</v>
      </c>
      <c r="C25" s="70">
        <f t="shared" si="2"/>
        <v>150.99999999999994</v>
      </c>
      <c r="D25" s="70">
        <f t="shared" si="2"/>
        <v>556.72635038201327</v>
      </c>
      <c r="E25" s="70">
        <f t="shared" si="2"/>
        <v>719.65384419888687</v>
      </c>
      <c r="F25" s="71">
        <f>SUM(C25:E25)</f>
        <v>1427.3801945809</v>
      </c>
      <c r="G25" s="76">
        <v>1444</v>
      </c>
    </row>
    <row r="26" spans="1:11" ht="18" x14ac:dyDescent="0.25">
      <c r="B26" s="69">
        <v>3</v>
      </c>
      <c r="C26" s="70">
        <f t="shared" si="2"/>
        <v>435.31243121648487</v>
      </c>
      <c r="D26" s="70">
        <f t="shared" si="2"/>
        <v>289.00000000000011</v>
      </c>
      <c r="E26" s="70">
        <f t="shared" si="2"/>
        <v>1838.5281035305127</v>
      </c>
      <c r="F26" s="71">
        <f t="shared" ref="F26" si="3">SUM(C26:E26)</f>
        <v>2562.8405347469979</v>
      </c>
      <c r="G26" s="76">
        <v>2530</v>
      </c>
    </row>
    <row r="27" spans="1:11" ht="18" x14ac:dyDescent="0.25">
      <c r="B27" s="68" t="s">
        <v>34</v>
      </c>
      <c r="C27" s="72">
        <f>SUM(C24:C26)</f>
        <v>4119.2429066108134</v>
      </c>
      <c r="D27" s="72">
        <f t="shared" ref="D27:E27" si="4">SUM(D24:D26)</f>
        <v>967.07350547857857</v>
      </c>
      <c r="E27" s="72">
        <f t="shared" si="4"/>
        <v>2804.1994739099455</v>
      </c>
      <c r="F27" s="73">
        <f>SUM(F24:F26)</f>
        <v>7890.515885999338</v>
      </c>
      <c r="G27" s="72"/>
    </row>
    <row r="28" spans="1:11" ht="18" x14ac:dyDescent="0.25">
      <c r="B28" s="68" t="s">
        <v>40</v>
      </c>
      <c r="C28" s="74">
        <v>3999</v>
      </c>
      <c r="D28" s="74">
        <v>979</v>
      </c>
      <c r="E28" s="74">
        <v>2766</v>
      </c>
      <c r="F28" s="78"/>
      <c r="G28" s="77">
        <f>SUM(G24:G27)</f>
        <v>7744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70" zoomScaleNormal="70" workbookViewId="0">
      <selection activeCell="M22" sqref="M22"/>
    </sheetView>
  </sheetViews>
  <sheetFormatPr defaultRowHeight="15" x14ac:dyDescent="0.25"/>
  <cols>
    <col min="1" max="1" width="2.85546875" customWidth="1"/>
    <col min="2" max="2" width="9.28515625" customWidth="1"/>
    <col min="3" max="5" width="15.140625" customWidth="1"/>
    <col min="6" max="6" width="15.28515625" customWidth="1"/>
    <col min="7" max="7" width="10.5703125" customWidth="1"/>
    <col min="8" max="8" width="3.7109375" customWidth="1"/>
    <col min="9" max="9" width="9.28515625" bestFit="1" customWidth="1"/>
    <col min="10" max="12" width="11.140625" customWidth="1"/>
    <col min="13" max="13" width="9.28515625" customWidth="1"/>
  </cols>
  <sheetData>
    <row r="1" spans="1:13" ht="15.75" thickBot="1" x14ac:dyDescent="0.3">
      <c r="A1" s="4"/>
      <c r="B1" s="23"/>
      <c r="C1" s="23"/>
      <c r="D1" s="23"/>
      <c r="E1" s="23"/>
      <c r="F1" s="23"/>
      <c r="G1" s="4"/>
      <c r="H1" s="4"/>
      <c r="I1" s="4"/>
      <c r="J1" s="6" t="s">
        <v>29</v>
      </c>
      <c r="K1" s="4"/>
      <c r="L1" s="4"/>
      <c r="M1" s="4"/>
    </row>
    <row r="2" spans="1:13" x14ac:dyDescent="0.25">
      <c r="A2" s="4"/>
      <c r="B2" s="50" t="s">
        <v>4</v>
      </c>
      <c r="C2" s="28">
        <v>1</v>
      </c>
      <c r="D2" s="28">
        <v>2</v>
      </c>
      <c r="E2" s="28">
        <v>3</v>
      </c>
      <c r="F2" s="29" t="s">
        <v>1</v>
      </c>
      <c r="G2" s="4"/>
      <c r="H2" s="4"/>
      <c r="I2" s="50" t="s">
        <v>4</v>
      </c>
      <c r="J2" s="28">
        <v>1</v>
      </c>
      <c r="K2" s="28">
        <v>2</v>
      </c>
      <c r="L2" s="28">
        <v>3</v>
      </c>
      <c r="M2" s="29" t="s">
        <v>1</v>
      </c>
    </row>
    <row r="3" spans="1:13" x14ac:dyDescent="0.25">
      <c r="A3" s="4"/>
      <c r="B3" s="51">
        <v>1</v>
      </c>
      <c r="C3" s="108"/>
      <c r="D3" s="31"/>
      <c r="E3" s="31"/>
      <c r="F3" s="42">
        <v>3770</v>
      </c>
      <c r="G3" s="4"/>
      <c r="H3" s="4"/>
      <c r="I3" s="51">
        <v>1</v>
      </c>
      <c r="J3" s="38">
        <v>3413</v>
      </c>
      <c r="K3" s="38">
        <v>126</v>
      </c>
      <c r="L3" s="38">
        <v>231</v>
      </c>
      <c r="M3" s="52">
        <f>SUM(J3:L3)</f>
        <v>3770</v>
      </c>
    </row>
    <row r="4" spans="1:13" x14ac:dyDescent="0.25">
      <c r="A4" s="4"/>
      <c r="B4" s="51">
        <v>2</v>
      </c>
      <c r="C4" s="31"/>
      <c r="D4" s="31"/>
      <c r="E4" s="31"/>
      <c r="F4" s="42">
        <v>1444</v>
      </c>
      <c r="G4" s="4"/>
      <c r="H4" s="4"/>
      <c r="I4" s="51">
        <v>2</v>
      </c>
      <c r="J4" s="38">
        <v>151</v>
      </c>
      <c r="K4" s="38">
        <v>564</v>
      </c>
      <c r="L4" s="38">
        <v>729</v>
      </c>
      <c r="M4" s="52">
        <f t="shared" ref="M4:M5" si="0">SUM(J4:L4)</f>
        <v>1444</v>
      </c>
    </row>
    <row r="5" spans="1:13" x14ac:dyDescent="0.25">
      <c r="A5" s="4"/>
      <c r="B5" s="51">
        <v>3</v>
      </c>
      <c r="C5" s="31"/>
      <c r="D5" s="31"/>
      <c r="E5" s="31"/>
      <c r="F5" s="42">
        <v>2530</v>
      </c>
      <c r="G5" s="4"/>
      <c r="H5" s="4"/>
      <c r="I5" s="51">
        <v>3</v>
      </c>
      <c r="J5" s="38">
        <v>435</v>
      </c>
      <c r="K5" s="38">
        <v>289</v>
      </c>
      <c r="L5" s="38">
        <v>1806</v>
      </c>
      <c r="M5" s="52">
        <f t="shared" si="0"/>
        <v>2530</v>
      </c>
    </row>
    <row r="6" spans="1:13" ht="15.75" thickBot="1" x14ac:dyDescent="0.3">
      <c r="A6" s="4"/>
      <c r="B6" s="51" t="s">
        <v>20</v>
      </c>
      <c r="C6" s="40">
        <v>3999</v>
      </c>
      <c r="D6" s="40">
        <v>979</v>
      </c>
      <c r="E6" s="40">
        <v>2766</v>
      </c>
      <c r="F6" s="79">
        <f>SUM(F3:F5)</f>
        <v>7744</v>
      </c>
      <c r="G6" s="4"/>
      <c r="H6" s="4"/>
      <c r="I6" s="53" t="s">
        <v>20</v>
      </c>
      <c r="J6" s="54">
        <f>SUM(J3:J5)</f>
        <v>3999</v>
      </c>
      <c r="K6" s="54">
        <f t="shared" ref="K6:L6" si="1">SUM(K3:K5)</f>
        <v>979</v>
      </c>
      <c r="L6" s="54">
        <f t="shared" si="1"/>
        <v>2766</v>
      </c>
      <c r="M6" s="88">
        <f>SUM(M3:M5)</f>
        <v>7744</v>
      </c>
    </row>
    <row r="7" spans="1:13" x14ac:dyDescent="0.25">
      <c r="A7" s="4"/>
      <c r="B7" s="22"/>
      <c r="C7" s="23"/>
      <c r="D7" s="23"/>
      <c r="E7" s="23"/>
      <c r="F7" s="24"/>
      <c r="G7" s="4"/>
      <c r="H7" s="4"/>
    </row>
    <row r="8" spans="1:13" x14ac:dyDescent="0.25">
      <c r="A8" s="4"/>
      <c r="B8" s="22"/>
      <c r="C8" s="60" t="s">
        <v>28</v>
      </c>
      <c r="D8" s="23"/>
      <c r="E8" s="23"/>
      <c r="F8" s="24"/>
      <c r="G8" s="4"/>
      <c r="H8" s="4"/>
    </row>
    <row r="9" spans="1:13" x14ac:dyDescent="0.25">
      <c r="A9" s="4"/>
      <c r="B9" s="61" t="s">
        <v>4</v>
      </c>
      <c r="C9" s="30">
        <v>1</v>
      </c>
      <c r="D9" s="30">
        <v>2</v>
      </c>
      <c r="E9" s="30">
        <v>3</v>
      </c>
      <c r="F9" s="2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51">
        <v>1</v>
      </c>
      <c r="C10" s="32">
        <v>7</v>
      </c>
      <c r="D10" s="32">
        <v>25</v>
      </c>
      <c r="E10" s="32">
        <v>31</v>
      </c>
      <c r="F10" s="2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51">
        <v>2</v>
      </c>
      <c r="C11" s="32">
        <v>29</v>
      </c>
      <c r="D11" s="32">
        <v>5</v>
      </c>
      <c r="E11" s="32">
        <v>8.3000000000000007</v>
      </c>
      <c r="F11" s="2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51">
        <v>3</v>
      </c>
      <c r="C12" s="32">
        <v>21</v>
      </c>
      <c r="D12" s="32">
        <v>11</v>
      </c>
      <c r="E12" s="32">
        <v>6.5</v>
      </c>
      <c r="F12" s="2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22"/>
      <c r="C13" s="23"/>
      <c r="D13" s="23"/>
      <c r="E13" s="23"/>
      <c r="F13" s="24"/>
      <c r="G13" s="4"/>
      <c r="H13" s="4"/>
      <c r="I13" s="4"/>
      <c r="J13" s="4"/>
      <c r="K13" s="4"/>
      <c r="L13" s="4"/>
      <c r="M13" s="4"/>
    </row>
    <row r="14" spans="1:13" ht="15.75" thickBot="1" x14ac:dyDescent="0.3">
      <c r="A14" s="4"/>
      <c r="B14" s="33" t="s">
        <v>13</v>
      </c>
      <c r="C14" s="34">
        <v>1.54</v>
      </c>
      <c r="D14" s="25"/>
      <c r="E14" s="25"/>
      <c r="F14" s="26"/>
      <c r="G14" s="4"/>
      <c r="H14" s="4"/>
      <c r="I14" s="4"/>
      <c r="J14" s="4"/>
      <c r="K14" s="4"/>
      <c r="L14" s="4"/>
      <c r="M14" s="4"/>
    </row>
    <row r="15" spans="1:13" ht="15.75" thickBot="1" x14ac:dyDescent="0.3">
      <c r="A15" s="4"/>
      <c r="B15" s="56"/>
      <c r="C15" s="23"/>
      <c r="D15" s="23"/>
      <c r="E15" s="23"/>
      <c r="F15" s="23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27"/>
      <c r="C16" s="82" t="s">
        <v>30</v>
      </c>
      <c r="D16" s="43"/>
      <c r="E16" s="43"/>
      <c r="F16" s="43"/>
      <c r="G16" s="44"/>
      <c r="H16" s="23"/>
      <c r="I16" s="4"/>
      <c r="J16" s="4"/>
      <c r="K16" s="4"/>
      <c r="L16" s="4"/>
      <c r="M16" s="4"/>
    </row>
    <row r="17" spans="1:13" x14ac:dyDescent="0.25">
      <c r="A17" s="4"/>
      <c r="B17" s="61" t="s">
        <v>4</v>
      </c>
      <c r="C17" s="30">
        <v>1</v>
      </c>
      <c r="D17" s="30">
        <v>2</v>
      </c>
      <c r="E17" s="30">
        <v>3</v>
      </c>
      <c r="F17" s="83" t="s">
        <v>43</v>
      </c>
      <c r="G17" s="24"/>
      <c r="H17" s="23"/>
      <c r="I17" s="4"/>
      <c r="J17" s="4"/>
      <c r="K17" s="4"/>
      <c r="L17" s="4"/>
      <c r="M17" s="4"/>
    </row>
    <row r="18" spans="1:13" x14ac:dyDescent="0.25">
      <c r="A18" s="4"/>
      <c r="B18" s="51">
        <v>1</v>
      </c>
      <c r="C18" s="31"/>
      <c r="D18" s="31"/>
      <c r="E18" s="31"/>
      <c r="F18" s="110"/>
      <c r="G18" s="24"/>
      <c r="H18" s="23"/>
      <c r="I18" s="4"/>
      <c r="J18" s="4"/>
      <c r="K18" s="4"/>
      <c r="L18" s="4"/>
      <c r="M18" s="4"/>
    </row>
    <row r="19" spans="1:13" x14ac:dyDescent="0.25">
      <c r="A19" s="4"/>
      <c r="B19" s="51">
        <v>2</v>
      </c>
      <c r="C19" s="31"/>
      <c r="D19" s="31"/>
      <c r="E19" s="31"/>
      <c r="F19" s="110"/>
      <c r="G19" s="24"/>
      <c r="H19" s="23"/>
      <c r="I19" s="4"/>
      <c r="J19" s="4"/>
      <c r="K19" s="4"/>
      <c r="L19" s="4"/>
      <c r="M19" s="4"/>
    </row>
    <row r="20" spans="1:13" ht="18.75" customHeight="1" x14ac:dyDescent="0.25">
      <c r="A20" s="4"/>
      <c r="B20" s="51">
        <v>3</v>
      </c>
      <c r="C20" s="31"/>
      <c r="D20" s="31"/>
      <c r="E20" s="31"/>
      <c r="F20" s="110"/>
      <c r="G20" s="24"/>
      <c r="H20" s="23"/>
      <c r="I20" s="4"/>
      <c r="J20" s="4"/>
      <c r="K20" s="4"/>
      <c r="L20" s="4"/>
      <c r="M20" s="4"/>
    </row>
    <row r="21" spans="1:13" ht="18.75" customHeight="1" x14ac:dyDescent="0.25">
      <c r="A21" s="4"/>
      <c r="B21" s="83" t="s">
        <v>43</v>
      </c>
      <c r="C21" s="109"/>
      <c r="D21" s="109"/>
      <c r="E21" s="109"/>
      <c r="F21" s="37"/>
      <c r="G21" s="84" t="s">
        <v>26</v>
      </c>
      <c r="H21" s="97"/>
      <c r="I21" s="4"/>
      <c r="J21" s="4"/>
      <c r="K21" s="4"/>
      <c r="L21" s="4"/>
      <c r="M21" s="4"/>
    </row>
    <row r="22" spans="1:13" x14ac:dyDescent="0.25">
      <c r="A22" s="4"/>
      <c r="B22" s="22"/>
      <c r="C22" s="23"/>
      <c r="D22" s="23"/>
      <c r="E22" s="23"/>
      <c r="F22" s="103"/>
      <c r="G22" s="84" t="s">
        <v>27</v>
      </c>
      <c r="H22" s="97"/>
      <c r="I22" s="4"/>
      <c r="J22" s="4"/>
      <c r="K22" s="4"/>
      <c r="L22" s="4"/>
      <c r="M22" s="4"/>
    </row>
    <row r="23" spans="1:13" ht="15.75" thickBot="1" x14ac:dyDescent="0.3">
      <c r="A23" s="4"/>
      <c r="B23" s="85" t="s">
        <v>21</v>
      </c>
      <c r="C23" s="107"/>
      <c r="D23" s="25"/>
      <c r="E23" s="25"/>
      <c r="F23" s="25"/>
      <c r="G23" s="26"/>
      <c r="H23" s="23"/>
      <c r="I23" s="4"/>
      <c r="K23" s="4"/>
      <c r="L23" s="4"/>
      <c r="M23" s="4"/>
    </row>
    <row r="24" spans="1:13" ht="15.75" thickBot="1" x14ac:dyDescent="0.3">
      <c r="A24" s="4"/>
      <c r="B24" s="4"/>
      <c r="C24" s="6"/>
      <c r="D24" s="4"/>
      <c r="E24" s="4"/>
      <c r="F24" s="4"/>
      <c r="G24" s="4"/>
      <c r="H24" s="4"/>
      <c r="I24" s="4"/>
      <c r="K24" s="4"/>
      <c r="L24" s="4"/>
      <c r="M24" s="4"/>
    </row>
    <row r="25" spans="1:13" x14ac:dyDescent="0.25">
      <c r="A25" s="4"/>
      <c r="B25" s="27"/>
      <c r="C25" s="82" t="s">
        <v>31</v>
      </c>
      <c r="D25" s="43"/>
      <c r="E25" s="43"/>
      <c r="F25" s="43"/>
      <c r="G25" s="44"/>
      <c r="H25" s="4"/>
    </row>
    <row r="26" spans="1:13" x14ac:dyDescent="0.25">
      <c r="A26" s="4"/>
      <c r="B26" s="61" t="s">
        <v>4</v>
      </c>
      <c r="C26" s="81">
        <v>1</v>
      </c>
      <c r="D26" s="81">
        <v>2</v>
      </c>
      <c r="E26" s="81">
        <v>3</v>
      </c>
      <c r="F26" s="83" t="s">
        <v>43</v>
      </c>
      <c r="G26" s="24"/>
      <c r="H26" s="4"/>
    </row>
    <row r="27" spans="1:13" x14ac:dyDescent="0.25">
      <c r="A27" s="4"/>
      <c r="B27" s="51">
        <v>1</v>
      </c>
      <c r="C27" s="111"/>
      <c r="D27" s="111"/>
      <c r="E27" s="111"/>
      <c r="F27" s="110"/>
      <c r="G27" s="24"/>
      <c r="H27" s="4"/>
    </row>
    <row r="28" spans="1:13" x14ac:dyDescent="0.25">
      <c r="A28" s="4"/>
      <c r="B28" s="51">
        <v>2</v>
      </c>
      <c r="C28" s="111"/>
      <c r="D28" s="111"/>
      <c r="E28" s="111"/>
      <c r="F28" s="110"/>
      <c r="G28" s="24"/>
      <c r="H28" s="4"/>
    </row>
    <row r="29" spans="1:13" x14ac:dyDescent="0.25">
      <c r="A29" s="4"/>
      <c r="B29" s="51">
        <v>3</v>
      </c>
      <c r="C29" s="111"/>
      <c r="D29" s="111"/>
      <c r="E29" s="111"/>
      <c r="F29" s="110"/>
      <c r="G29" s="24"/>
      <c r="H29" s="4"/>
    </row>
    <row r="30" spans="1:13" x14ac:dyDescent="0.25">
      <c r="A30" s="4"/>
      <c r="B30" s="83" t="s">
        <v>43</v>
      </c>
      <c r="C30" s="109"/>
      <c r="D30" s="109"/>
      <c r="E30" s="109"/>
      <c r="F30" s="87"/>
      <c r="G30" s="84" t="s">
        <v>26</v>
      </c>
      <c r="H30" s="6"/>
    </row>
    <row r="31" spans="1:13" x14ac:dyDescent="0.25">
      <c r="A31" s="4"/>
      <c r="B31" s="22"/>
      <c r="C31" s="23"/>
      <c r="D31" s="23"/>
      <c r="E31" s="23"/>
      <c r="F31" s="103"/>
      <c r="G31" s="84" t="s">
        <v>27</v>
      </c>
      <c r="H31" s="6"/>
      <c r="I31" s="4"/>
      <c r="J31" s="4"/>
      <c r="K31" s="4"/>
      <c r="L31" s="4"/>
      <c r="M31" s="4"/>
    </row>
    <row r="32" spans="1:13" ht="15.75" thickBot="1" x14ac:dyDescent="0.3">
      <c r="B32" s="104"/>
      <c r="C32" s="105"/>
      <c r="D32" s="105"/>
      <c r="E32" s="105"/>
      <c r="F32" s="105"/>
      <c r="G32" s="10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zoomScale="60" zoomScaleNormal="60" workbookViewId="0">
      <selection activeCell="C10" sqref="C10:E12"/>
    </sheetView>
  </sheetViews>
  <sheetFormatPr defaultRowHeight="15" x14ac:dyDescent="0.25"/>
  <cols>
    <col min="1" max="1" width="2.85546875" customWidth="1"/>
    <col min="2" max="2" width="9.28515625" customWidth="1"/>
    <col min="3" max="5" width="15.140625" customWidth="1"/>
    <col min="6" max="6" width="15.28515625" customWidth="1"/>
    <col min="7" max="7" width="10.5703125" customWidth="1"/>
    <col min="8" max="8" width="3.7109375" customWidth="1"/>
    <col min="9" max="9" width="9.28515625" bestFit="1" customWidth="1"/>
    <col min="10" max="12" width="11.140625" customWidth="1"/>
    <col min="13" max="13" width="9.28515625" customWidth="1"/>
  </cols>
  <sheetData>
    <row r="1" spans="1:13" ht="15.75" thickBot="1" x14ac:dyDescent="0.3">
      <c r="A1" s="4"/>
      <c r="B1" s="23"/>
      <c r="C1" s="23"/>
      <c r="D1" s="23"/>
      <c r="E1" s="23"/>
      <c r="F1" s="23"/>
      <c r="G1" s="4"/>
      <c r="H1" s="4"/>
      <c r="I1" s="4"/>
      <c r="J1" s="6" t="s">
        <v>29</v>
      </c>
      <c r="K1" s="4"/>
      <c r="L1" s="4"/>
      <c r="M1" s="4"/>
    </row>
    <row r="2" spans="1:13" x14ac:dyDescent="0.25">
      <c r="A2" s="4"/>
      <c r="B2" s="50" t="s">
        <v>4</v>
      </c>
      <c r="C2" s="28">
        <v>1</v>
      </c>
      <c r="D2" s="28">
        <v>2</v>
      </c>
      <c r="E2" s="28">
        <v>3</v>
      </c>
      <c r="F2" s="29" t="s">
        <v>1</v>
      </c>
      <c r="G2" s="4"/>
      <c r="H2" s="4"/>
      <c r="I2" s="50" t="s">
        <v>4</v>
      </c>
      <c r="J2" s="28">
        <v>1</v>
      </c>
      <c r="K2" s="28">
        <v>2</v>
      </c>
      <c r="L2" s="28">
        <v>3</v>
      </c>
      <c r="M2" s="29" t="s">
        <v>1</v>
      </c>
    </row>
    <row r="3" spans="1:13" x14ac:dyDescent="0.25">
      <c r="A3" s="4"/>
      <c r="B3" s="51">
        <v>1</v>
      </c>
      <c r="C3" s="31"/>
      <c r="D3" s="31"/>
      <c r="E3" s="31"/>
      <c r="F3" s="42">
        <v>3770</v>
      </c>
      <c r="G3" s="4"/>
      <c r="H3" s="4"/>
      <c r="I3" s="51">
        <v>1</v>
      </c>
      <c r="J3" s="38">
        <v>3413</v>
      </c>
      <c r="K3" s="38">
        <v>126</v>
      </c>
      <c r="L3" s="38">
        <v>231</v>
      </c>
      <c r="M3" s="52">
        <f>SUM(J3:L3)</f>
        <v>3770</v>
      </c>
    </row>
    <row r="4" spans="1:13" x14ac:dyDescent="0.25">
      <c r="A4" s="4"/>
      <c r="B4" s="51">
        <v>2</v>
      </c>
      <c r="C4" s="31"/>
      <c r="D4" s="31"/>
      <c r="E4" s="31"/>
      <c r="F4" s="42">
        <v>1444</v>
      </c>
      <c r="G4" s="4"/>
      <c r="H4" s="4"/>
      <c r="I4" s="51">
        <v>2</v>
      </c>
      <c r="J4" s="38">
        <v>151</v>
      </c>
      <c r="K4" s="38">
        <v>564</v>
      </c>
      <c r="L4" s="38">
        <v>729</v>
      </c>
      <c r="M4" s="52">
        <f t="shared" ref="M4:M5" si="0">SUM(J4:L4)</f>
        <v>1444</v>
      </c>
    </row>
    <row r="5" spans="1:13" x14ac:dyDescent="0.25">
      <c r="A5" s="4"/>
      <c r="B5" s="51">
        <v>3</v>
      </c>
      <c r="C5" s="31"/>
      <c r="D5" s="31"/>
      <c r="E5" s="31"/>
      <c r="F5" s="42">
        <v>2530</v>
      </c>
      <c r="G5" s="4"/>
      <c r="H5" s="4"/>
      <c r="I5" s="51">
        <v>3</v>
      </c>
      <c r="J5" s="38">
        <v>435</v>
      </c>
      <c r="K5" s="38">
        <v>289</v>
      </c>
      <c r="L5" s="38">
        <v>1806</v>
      </c>
      <c r="M5" s="52">
        <f t="shared" si="0"/>
        <v>2530</v>
      </c>
    </row>
    <row r="6" spans="1:13" ht="15.75" thickBot="1" x14ac:dyDescent="0.3">
      <c r="A6" s="4"/>
      <c r="B6" s="51" t="s">
        <v>20</v>
      </c>
      <c r="C6" s="40">
        <v>3999</v>
      </c>
      <c r="D6" s="40">
        <v>979</v>
      </c>
      <c r="E6" s="40">
        <v>2766</v>
      </c>
      <c r="F6" s="79">
        <f>SUM(F3:F5)</f>
        <v>7744</v>
      </c>
      <c r="G6" s="4"/>
      <c r="H6" s="4"/>
      <c r="I6" s="53" t="s">
        <v>20</v>
      </c>
      <c r="J6" s="54">
        <f>SUM(J3:J5)</f>
        <v>3999</v>
      </c>
      <c r="K6" s="54">
        <f t="shared" ref="K6:L6" si="1">SUM(K3:K5)</f>
        <v>979</v>
      </c>
      <c r="L6" s="54">
        <f t="shared" si="1"/>
        <v>2766</v>
      </c>
      <c r="M6" s="88">
        <f>SUM(M3:M5)</f>
        <v>7744</v>
      </c>
    </row>
    <row r="7" spans="1:13" x14ac:dyDescent="0.25">
      <c r="A7" s="4"/>
      <c r="B7" s="22"/>
      <c r="C7" s="23"/>
      <c r="D7" s="23"/>
      <c r="E7" s="23"/>
      <c r="F7" s="24"/>
      <c r="G7" s="4"/>
      <c r="H7" s="4"/>
    </row>
    <row r="8" spans="1:13" x14ac:dyDescent="0.25">
      <c r="A8" s="4"/>
      <c r="B8" s="22"/>
      <c r="C8" s="60" t="s">
        <v>28</v>
      </c>
      <c r="D8" s="23"/>
      <c r="E8" s="23"/>
      <c r="F8" s="24"/>
      <c r="G8" s="4"/>
      <c r="H8" s="4"/>
    </row>
    <row r="9" spans="1:13" x14ac:dyDescent="0.25">
      <c r="A9" s="4"/>
      <c r="B9" s="61" t="s">
        <v>4</v>
      </c>
      <c r="C9" s="30">
        <v>1</v>
      </c>
      <c r="D9" s="30">
        <v>2</v>
      </c>
      <c r="E9" s="30">
        <v>3</v>
      </c>
      <c r="F9" s="24"/>
      <c r="G9" s="4"/>
      <c r="H9" s="4"/>
      <c r="I9" s="4"/>
      <c r="J9" s="4"/>
      <c r="K9" s="4"/>
      <c r="L9" s="4"/>
      <c r="M9" s="4"/>
    </row>
    <row r="10" spans="1:13" x14ac:dyDescent="0.25">
      <c r="A10" s="4"/>
      <c r="B10" s="51">
        <v>1</v>
      </c>
      <c r="C10" s="32">
        <v>7</v>
      </c>
      <c r="D10" s="32">
        <v>25</v>
      </c>
      <c r="E10" s="32">
        <v>31</v>
      </c>
      <c r="F10" s="24"/>
      <c r="G10" s="4"/>
      <c r="H10" s="4"/>
      <c r="I10" s="4"/>
      <c r="J10" s="4"/>
      <c r="K10" s="4"/>
      <c r="L10" s="4"/>
      <c r="M10" s="4"/>
    </row>
    <row r="11" spans="1:13" x14ac:dyDescent="0.25">
      <c r="A11" s="4"/>
      <c r="B11" s="51">
        <v>2</v>
      </c>
      <c r="C11" s="32">
        <v>29</v>
      </c>
      <c r="D11" s="32">
        <v>5</v>
      </c>
      <c r="E11" s="32">
        <v>8.3000000000000007</v>
      </c>
      <c r="F11" s="24"/>
      <c r="G11" s="4"/>
      <c r="H11" s="4"/>
      <c r="I11" s="4"/>
      <c r="J11" s="4"/>
      <c r="K11" s="4"/>
      <c r="L11" s="4"/>
      <c r="M11" s="4"/>
    </row>
    <row r="12" spans="1:13" x14ac:dyDescent="0.25">
      <c r="A12" s="4"/>
      <c r="B12" s="51">
        <v>3</v>
      </c>
      <c r="C12" s="32">
        <v>21</v>
      </c>
      <c r="D12" s="32">
        <v>11</v>
      </c>
      <c r="E12" s="32">
        <v>6.5</v>
      </c>
      <c r="F12" s="24"/>
      <c r="G12" s="4"/>
      <c r="H12" s="4"/>
      <c r="I12" s="4"/>
      <c r="J12" s="4"/>
      <c r="K12" s="4"/>
      <c r="L12" s="4"/>
      <c r="M12" s="4"/>
    </row>
    <row r="13" spans="1:13" x14ac:dyDescent="0.25">
      <c r="A13" s="4"/>
      <c r="B13" s="22"/>
      <c r="C13" s="23"/>
      <c r="D13" s="23"/>
      <c r="E13" s="23"/>
      <c r="F13" s="24"/>
      <c r="G13" s="4"/>
      <c r="H13" s="4"/>
      <c r="I13" s="4"/>
      <c r="J13" s="4"/>
      <c r="K13" s="4"/>
      <c r="L13" s="4"/>
      <c r="M13" s="4"/>
    </row>
    <row r="14" spans="1:13" ht="15.75" thickBot="1" x14ac:dyDescent="0.3">
      <c r="A14" s="4"/>
      <c r="B14" s="33" t="s">
        <v>13</v>
      </c>
      <c r="C14" s="34">
        <v>1.54</v>
      </c>
      <c r="D14" s="25"/>
      <c r="E14" s="25"/>
      <c r="F14" s="26"/>
      <c r="G14" s="4"/>
      <c r="H14" s="4"/>
      <c r="I14" s="4"/>
      <c r="J14" s="4"/>
      <c r="K14" s="4"/>
      <c r="L14" s="4"/>
      <c r="M14" s="4"/>
    </row>
    <row r="15" spans="1:13" ht="15.75" thickBot="1" x14ac:dyDescent="0.3">
      <c r="A15" s="4"/>
      <c r="B15" s="56"/>
      <c r="C15" s="23"/>
      <c r="D15" s="23"/>
      <c r="E15" s="23"/>
      <c r="F15" s="23"/>
      <c r="G15" s="4"/>
      <c r="H15" s="4"/>
      <c r="I15" s="4"/>
      <c r="J15" s="4"/>
      <c r="K15" s="4"/>
      <c r="L15" s="4"/>
      <c r="M15" s="4"/>
    </row>
    <row r="16" spans="1:13" x14ac:dyDescent="0.25">
      <c r="A16" s="4"/>
      <c r="B16" s="27"/>
      <c r="C16" s="82" t="s">
        <v>30</v>
      </c>
      <c r="D16" s="43"/>
      <c r="E16" s="43"/>
      <c r="F16" s="43"/>
      <c r="G16" s="44"/>
      <c r="H16" s="23"/>
      <c r="I16" s="4"/>
      <c r="J16" s="4"/>
      <c r="K16" s="4"/>
      <c r="L16" s="4"/>
      <c r="M16" s="4"/>
    </row>
    <row r="17" spans="1:22" x14ac:dyDescent="0.25">
      <c r="A17" s="4"/>
      <c r="B17" s="61" t="s">
        <v>4</v>
      </c>
      <c r="C17" s="30">
        <v>1</v>
      </c>
      <c r="D17" s="30">
        <v>2</v>
      </c>
      <c r="E17" s="30">
        <v>3</v>
      </c>
      <c r="F17" s="23"/>
      <c r="G17" s="24"/>
      <c r="H17" s="23"/>
      <c r="I17" s="4"/>
      <c r="J17" s="4"/>
      <c r="K17" s="4"/>
      <c r="L17" s="4"/>
      <c r="M17" s="4"/>
    </row>
    <row r="18" spans="1:22" x14ac:dyDescent="0.25">
      <c r="A18" s="4"/>
      <c r="B18" s="51">
        <v>1</v>
      </c>
      <c r="C18" s="36">
        <f>$F3*C$6/(C10^$C$14)</f>
        <v>753081.14235171711</v>
      </c>
      <c r="D18" s="36">
        <f t="shared" ref="C18:E20" si="2">$F3*D$6/(D10^$C$14)</f>
        <v>25959.506293715691</v>
      </c>
      <c r="E18" s="36">
        <f t="shared" si="2"/>
        <v>52661.899201840424</v>
      </c>
      <c r="F18" s="93">
        <f>SUM(C18:E18)</f>
        <v>831702.54784727318</v>
      </c>
      <c r="G18" s="24"/>
      <c r="H18" s="23"/>
      <c r="I18" s="4"/>
      <c r="J18" s="4"/>
      <c r="K18" s="4"/>
      <c r="L18" s="4"/>
      <c r="M18" s="4"/>
    </row>
    <row r="19" spans="1:22" x14ac:dyDescent="0.25">
      <c r="A19" s="4"/>
      <c r="B19" s="51">
        <v>2</v>
      </c>
      <c r="C19" s="36">
        <f t="shared" si="2"/>
        <v>32316.601326237425</v>
      </c>
      <c r="D19" s="36">
        <f t="shared" si="2"/>
        <v>118559.42336170573</v>
      </c>
      <c r="E19" s="36">
        <f t="shared" si="2"/>
        <v>153475.51760848574</v>
      </c>
      <c r="F19" s="93">
        <f t="shared" ref="F19:F20" si="3">SUM(C19:E19)</f>
        <v>304351.54229642893</v>
      </c>
      <c r="G19" s="24"/>
      <c r="H19" s="23"/>
      <c r="I19" s="4"/>
      <c r="J19" s="4"/>
      <c r="K19" s="4"/>
      <c r="L19" s="4"/>
      <c r="M19" s="4"/>
    </row>
    <row r="20" spans="1:22" ht="18.75" customHeight="1" x14ac:dyDescent="0.25">
      <c r="A20" s="4"/>
      <c r="B20" s="51">
        <v>3</v>
      </c>
      <c r="C20" s="36">
        <f t="shared" si="2"/>
        <v>93079.536375081181</v>
      </c>
      <c r="D20" s="36">
        <f t="shared" si="2"/>
        <v>61682.004380010374</v>
      </c>
      <c r="E20" s="36">
        <f t="shared" si="2"/>
        <v>391819.57365140627</v>
      </c>
      <c r="F20" s="93">
        <f t="shared" si="3"/>
        <v>546581.1144064978</v>
      </c>
      <c r="G20" s="24"/>
      <c r="H20" s="23"/>
      <c r="I20" s="4"/>
      <c r="J20" s="4"/>
      <c r="K20" s="4"/>
      <c r="L20" s="4"/>
      <c r="M20" s="4"/>
    </row>
    <row r="21" spans="1:22" ht="18.75" customHeight="1" x14ac:dyDescent="0.25">
      <c r="A21" s="4"/>
      <c r="B21" s="83" t="s">
        <v>22</v>
      </c>
      <c r="C21" s="93">
        <f>SUM(C18:C20)</f>
        <v>878477.28005303571</v>
      </c>
      <c r="D21" s="93">
        <f t="shared" ref="D21:E21" si="4">SUM(D18:D20)</f>
        <v>206200.93403543177</v>
      </c>
      <c r="E21" s="93">
        <f t="shared" si="4"/>
        <v>597956.99046173249</v>
      </c>
      <c r="F21" s="87">
        <f>SUM(F18:F20)</f>
        <v>1682635.2045501997</v>
      </c>
      <c r="G21" s="84" t="s">
        <v>26</v>
      </c>
      <c r="H21" s="97"/>
      <c r="I21" s="4"/>
      <c r="J21" s="4"/>
      <c r="K21" s="4"/>
      <c r="L21" s="4"/>
      <c r="M21" s="4"/>
    </row>
    <row r="22" spans="1:22" x14ac:dyDescent="0.25">
      <c r="A22" s="4"/>
      <c r="B22" s="22"/>
      <c r="C22" s="23"/>
      <c r="D22" s="23"/>
      <c r="E22" s="23"/>
      <c r="F22" s="103">
        <f>SUM(C21:E21)</f>
        <v>1682635.2045501999</v>
      </c>
      <c r="G22" s="84" t="s">
        <v>27</v>
      </c>
      <c r="H22" s="97"/>
      <c r="I22" s="4"/>
      <c r="J22" s="4"/>
      <c r="K22" s="4"/>
      <c r="L22" s="4"/>
      <c r="M22" s="4"/>
    </row>
    <row r="23" spans="1:22" ht="15.75" thickBot="1" x14ac:dyDescent="0.3">
      <c r="A23" s="4"/>
      <c r="B23" s="85" t="s">
        <v>21</v>
      </c>
      <c r="C23" s="86">
        <f>F6/F21</f>
        <v>4.6023047533170552E-3</v>
      </c>
      <c r="D23" s="25"/>
      <c r="E23" s="25"/>
      <c r="F23" s="25"/>
      <c r="G23" s="26"/>
      <c r="H23" s="23"/>
      <c r="I23" s="4"/>
      <c r="K23" s="4"/>
      <c r="L23" s="4"/>
      <c r="M23" s="4"/>
    </row>
    <row r="24" spans="1:22" ht="15.75" thickBot="1" x14ac:dyDescent="0.3">
      <c r="A24" s="4"/>
      <c r="B24" s="4"/>
      <c r="C24" s="6"/>
      <c r="D24" s="4"/>
      <c r="E24" s="4"/>
      <c r="F24" s="4"/>
      <c r="G24" s="4"/>
      <c r="H24" s="4"/>
      <c r="I24" s="4"/>
      <c r="K24" s="4"/>
      <c r="L24" s="4"/>
      <c r="M24" s="4"/>
    </row>
    <row r="25" spans="1:22" x14ac:dyDescent="0.25">
      <c r="A25" s="4"/>
      <c r="B25" s="27"/>
      <c r="C25" s="82" t="s">
        <v>31</v>
      </c>
      <c r="D25" s="43"/>
      <c r="E25" s="43"/>
      <c r="F25" s="43"/>
      <c r="G25" s="44"/>
      <c r="H25" s="4"/>
    </row>
    <row r="26" spans="1:22" x14ac:dyDescent="0.25">
      <c r="A26" s="4"/>
      <c r="B26" s="61" t="s">
        <v>4</v>
      </c>
      <c r="C26" s="81">
        <v>1</v>
      </c>
      <c r="D26" s="81">
        <v>2</v>
      </c>
      <c r="E26" s="81">
        <v>3</v>
      </c>
      <c r="F26" s="80" t="s">
        <v>34</v>
      </c>
      <c r="G26" s="24"/>
      <c r="H26" s="4"/>
    </row>
    <row r="27" spans="1:22" x14ac:dyDescent="0.25">
      <c r="A27" s="4"/>
      <c r="B27" s="51">
        <v>1</v>
      </c>
      <c r="C27" s="94">
        <f>$C$23*$F3*C$6/(C10^$C$14)</f>
        <v>3465.9089210787452</v>
      </c>
      <c r="D27" s="94">
        <f t="shared" ref="C27:E29" si="5">$C$23*$F3*D$6/(D10^$C$14)</f>
        <v>119.47355920933173</v>
      </c>
      <c r="E27" s="94">
        <f t="shared" si="5"/>
        <v>242.36610901533376</v>
      </c>
      <c r="F27" s="93">
        <f>SUM(C27:E27)</f>
        <v>3827.7485893034104</v>
      </c>
      <c r="G27" s="24"/>
      <c r="H27" s="4"/>
    </row>
    <row r="28" spans="1:22" x14ac:dyDescent="0.25">
      <c r="A28" s="4"/>
      <c r="B28" s="51">
        <v>2</v>
      </c>
      <c r="C28" s="94">
        <f t="shared" si="5"/>
        <v>148.73084789479475</v>
      </c>
      <c r="D28" s="94">
        <f t="shared" si="5"/>
        <v>545.64659768810736</v>
      </c>
      <c r="E28" s="94">
        <f t="shared" si="5"/>
        <v>706.34110420732929</v>
      </c>
      <c r="F28" s="93">
        <f t="shared" ref="F28:F29" si="6">SUM(C28:E28)</f>
        <v>1400.7185497902315</v>
      </c>
      <c r="G28" s="24"/>
      <c r="H28" s="4"/>
      <c r="V28" t="s">
        <v>44</v>
      </c>
    </row>
    <row r="29" spans="1:22" x14ac:dyDescent="0.25">
      <c r="A29" s="4"/>
      <c r="B29" s="51">
        <v>3</v>
      </c>
      <c r="C29" s="94">
        <f t="shared" si="5"/>
        <v>428.38039269558379</v>
      </c>
      <c r="D29" s="94">
        <f t="shared" si="5"/>
        <v>283.87938195224513</v>
      </c>
      <c r="E29" s="94">
        <f t="shared" si="5"/>
        <v>1803.273086258529</v>
      </c>
      <c r="F29" s="93">
        <f t="shared" si="6"/>
        <v>2515.5328609063581</v>
      </c>
      <c r="G29" s="24"/>
      <c r="H29" s="4"/>
    </row>
    <row r="30" spans="1:22" x14ac:dyDescent="0.25">
      <c r="A30" s="4"/>
      <c r="B30" s="61" t="s">
        <v>34</v>
      </c>
      <c r="C30" s="93">
        <f>SUM(C27:C29)</f>
        <v>4043.0201616691238</v>
      </c>
      <c r="D30" s="93">
        <f t="shared" ref="D30:E30" si="7">SUM(D27:D29)</f>
        <v>948.9995388496842</v>
      </c>
      <c r="E30" s="93">
        <f t="shared" si="7"/>
        <v>2751.9802994811921</v>
      </c>
      <c r="F30" s="87">
        <f>SUM(F27:F29)</f>
        <v>7744</v>
      </c>
      <c r="G30" s="84" t="s">
        <v>26</v>
      </c>
      <c r="H30" s="6"/>
    </row>
    <row r="31" spans="1:22" x14ac:dyDescent="0.25">
      <c r="A31" s="4"/>
      <c r="B31" s="22"/>
      <c r="C31" s="23"/>
      <c r="D31" s="23"/>
      <c r="E31" s="23"/>
      <c r="F31" s="103">
        <f>SUM(C30:E30)</f>
        <v>7744</v>
      </c>
      <c r="G31" s="84" t="s">
        <v>27</v>
      </c>
      <c r="H31" s="6"/>
      <c r="I31" s="4"/>
      <c r="J31" s="4"/>
      <c r="K31" s="4"/>
      <c r="L31" s="4"/>
      <c r="M31" s="4"/>
    </row>
    <row r="32" spans="1:22" ht="15.75" thickBot="1" x14ac:dyDescent="0.3">
      <c r="B32" s="104"/>
      <c r="C32" s="105"/>
      <c r="D32" s="105"/>
      <c r="E32" s="105"/>
      <c r="F32" s="105"/>
      <c r="G32" s="10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topLeftCell="A3" zoomScale="80" zoomScaleNormal="80" workbookViewId="0">
      <selection activeCell="J27" sqref="J27"/>
    </sheetView>
  </sheetViews>
  <sheetFormatPr defaultRowHeight="15" x14ac:dyDescent="0.25"/>
  <cols>
    <col min="1" max="1" width="2" customWidth="1"/>
    <col min="2" max="2" width="9" customWidth="1"/>
    <col min="3" max="3" width="11.5703125" customWidth="1"/>
    <col min="4" max="4" width="11.28515625" customWidth="1"/>
    <col min="5" max="5" width="11.140625" customWidth="1"/>
    <col min="6" max="6" width="12.140625" customWidth="1"/>
    <col min="7" max="7" width="12.28515625" customWidth="1"/>
  </cols>
  <sheetData>
    <row r="1" spans="2:12" ht="15.75" thickBot="1" x14ac:dyDescent="0.3"/>
    <row r="2" spans="2:12" ht="15.75" thickBot="1" x14ac:dyDescent="0.3">
      <c r="B2" s="50" t="s">
        <v>4</v>
      </c>
      <c r="C2" s="28">
        <v>1</v>
      </c>
      <c r="D2" s="28">
        <v>2</v>
      </c>
      <c r="E2" s="28">
        <v>3</v>
      </c>
      <c r="F2" s="29" t="s">
        <v>1</v>
      </c>
      <c r="G2" s="4"/>
      <c r="H2" s="4"/>
      <c r="I2" s="6" t="s">
        <v>29</v>
      </c>
      <c r="J2" s="4"/>
      <c r="K2" s="4"/>
      <c r="L2" s="4"/>
    </row>
    <row r="3" spans="2:12" x14ac:dyDescent="0.25">
      <c r="B3" s="51">
        <v>1</v>
      </c>
      <c r="C3" s="31"/>
      <c r="D3" s="31"/>
      <c r="E3" s="31"/>
      <c r="F3" s="48">
        <v>3770</v>
      </c>
      <c r="G3" s="4"/>
      <c r="H3" s="50" t="s">
        <v>4</v>
      </c>
      <c r="I3" s="28">
        <v>1</v>
      </c>
      <c r="J3" s="28">
        <v>2</v>
      </c>
      <c r="K3" s="28">
        <v>3</v>
      </c>
      <c r="L3" s="29" t="s">
        <v>1</v>
      </c>
    </row>
    <row r="4" spans="2:12" x14ac:dyDescent="0.25">
      <c r="B4" s="51">
        <v>2</v>
      </c>
      <c r="C4" s="31"/>
      <c r="D4" s="31"/>
      <c r="E4" s="31"/>
      <c r="F4" s="42">
        <v>1444</v>
      </c>
      <c r="G4" s="4"/>
      <c r="H4" s="51">
        <v>1</v>
      </c>
      <c r="I4" s="38">
        <v>3413</v>
      </c>
      <c r="J4" s="38">
        <v>126</v>
      </c>
      <c r="K4" s="38">
        <v>231</v>
      </c>
      <c r="L4" s="52">
        <f>SUM(I4:K4)</f>
        <v>3770</v>
      </c>
    </row>
    <row r="5" spans="2:12" x14ac:dyDescent="0.25">
      <c r="B5" s="51">
        <v>3</v>
      </c>
      <c r="C5" s="31"/>
      <c r="D5" s="31"/>
      <c r="E5" s="31"/>
      <c r="F5" s="42">
        <v>2530</v>
      </c>
      <c r="G5" s="4"/>
      <c r="H5" s="51">
        <v>2</v>
      </c>
      <c r="I5" s="38">
        <v>151</v>
      </c>
      <c r="J5" s="38">
        <v>564</v>
      </c>
      <c r="K5" s="38">
        <v>729</v>
      </c>
      <c r="L5" s="52">
        <f t="shared" ref="L5:L6" si="0">SUM(I5:K5)</f>
        <v>1444</v>
      </c>
    </row>
    <row r="6" spans="2:12" x14ac:dyDescent="0.25">
      <c r="B6" s="51" t="s">
        <v>20</v>
      </c>
      <c r="C6" s="40">
        <v>3999</v>
      </c>
      <c r="D6" s="40">
        <v>979</v>
      </c>
      <c r="E6" s="40">
        <v>2766</v>
      </c>
      <c r="F6" s="79">
        <f>SUM(F3:F5)</f>
        <v>7744</v>
      </c>
      <c r="G6" s="4"/>
      <c r="H6" s="51">
        <v>3</v>
      </c>
      <c r="I6" s="38">
        <v>435</v>
      </c>
      <c r="J6" s="38">
        <v>289</v>
      </c>
      <c r="K6" s="38">
        <v>1806</v>
      </c>
      <c r="L6" s="52">
        <f t="shared" si="0"/>
        <v>2530</v>
      </c>
    </row>
    <row r="7" spans="2:12" ht="15.75" thickBot="1" x14ac:dyDescent="0.3">
      <c r="B7" s="22"/>
      <c r="C7" s="23"/>
      <c r="D7" s="23"/>
      <c r="E7" s="23"/>
      <c r="F7" s="24"/>
      <c r="G7" s="4"/>
      <c r="H7" s="53" t="s">
        <v>20</v>
      </c>
      <c r="I7" s="54">
        <f>SUM(I4:I6)</f>
        <v>3999</v>
      </c>
      <c r="J7" s="54">
        <f t="shared" ref="J7:K7" si="1">SUM(J4:J6)</f>
        <v>979</v>
      </c>
      <c r="K7" s="54">
        <f t="shared" si="1"/>
        <v>2766</v>
      </c>
      <c r="L7" s="88">
        <f>SUM(L4:L6)</f>
        <v>7744</v>
      </c>
    </row>
    <row r="8" spans="2:12" x14ac:dyDescent="0.25">
      <c r="B8" s="22"/>
      <c r="C8" s="60" t="s">
        <v>0</v>
      </c>
      <c r="D8" s="23"/>
      <c r="E8" s="23"/>
      <c r="F8" s="24"/>
      <c r="G8" s="4"/>
      <c r="H8" s="4"/>
      <c r="I8" s="4"/>
      <c r="J8" s="4"/>
      <c r="K8" s="4"/>
      <c r="L8" s="4"/>
    </row>
    <row r="9" spans="2:12" x14ac:dyDescent="0.25">
      <c r="B9" s="61" t="s">
        <v>4</v>
      </c>
      <c r="C9" s="30">
        <v>1</v>
      </c>
      <c r="D9" s="30">
        <v>2</v>
      </c>
      <c r="E9" s="30">
        <v>3</v>
      </c>
      <c r="F9" s="24"/>
      <c r="G9" s="4"/>
      <c r="H9" s="4"/>
      <c r="I9" s="4"/>
      <c r="J9" s="4"/>
      <c r="K9" s="4"/>
      <c r="L9" s="4"/>
    </row>
    <row r="10" spans="2:12" x14ac:dyDescent="0.25">
      <c r="B10" s="51">
        <v>1</v>
      </c>
      <c r="C10" s="32">
        <v>7</v>
      </c>
      <c r="D10" s="32">
        <v>25</v>
      </c>
      <c r="E10" s="32">
        <v>31</v>
      </c>
      <c r="F10" s="24"/>
      <c r="G10" s="4"/>
      <c r="H10" s="4"/>
      <c r="I10" s="4"/>
      <c r="J10" s="4"/>
      <c r="K10" s="4"/>
      <c r="L10" s="4"/>
    </row>
    <row r="11" spans="2:12" x14ac:dyDescent="0.25">
      <c r="B11" s="51">
        <v>2</v>
      </c>
      <c r="C11" s="32">
        <v>29</v>
      </c>
      <c r="D11" s="32">
        <v>5</v>
      </c>
      <c r="E11" s="32">
        <v>8.3000000000000007</v>
      </c>
      <c r="F11" s="24"/>
      <c r="G11" s="4"/>
      <c r="H11" s="4"/>
      <c r="I11" s="4"/>
      <c r="J11" s="4"/>
      <c r="K11" s="4"/>
      <c r="L11" s="4"/>
    </row>
    <row r="12" spans="2:12" x14ac:dyDescent="0.25">
      <c r="B12" s="51">
        <v>3</v>
      </c>
      <c r="C12" s="32">
        <v>21</v>
      </c>
      <c r="D12" s="32">
        <v>11</v>
      </c>
      <c r="E12" s="32">
        <v>6.5</v>
      </c>
      <c r="F12" s="24"/>
      <c r="G12" s="4"/>
      <c r="H12" s="4"/>
      <c r="I12" s="4"/>
      <c r="J12" s="4"/>
      <c r="K12" s="4"/>
      <c r="L12" s="4"/>
    </row>
    <row r="13" spans="2:12" x14ac:dyDescent="0.25">
      <c r="B13" s="22"/>
      <c r="C13" s="23"/>
      <c r="D13" s="23"/>
      <c r="E13" s="23"/>
      <c r="F13" s="24"/>
      <c r="G13" s="4"/>
      <c r="H13" s="4"/>
      <c r="I13" s="4"/>
      <c r="J13" s="4"/>
      <c r="K13" s="4"/>
      <c r="L13" s="4"/>
    </row>
    <row r="14" spans="2:12" ht="19.5" thickBot="1" x14ac:dyDescent="0.35">
      <c r="B14" s="3" t="s">
        <v>13</v>
      </c>
      <c r="C14" s="34">
        <v>1.54</v>
      </c>
      <c r="D14" s="25"/>
      <c r="E14" s="25"/>
      <c r="F14" s="26"/>
      <c r="G14" s="4"/>
      <c r="H14" s="4"/>
      <c r="I14" s="4"/>
      <c r="J14" s="4"/>
      <c r="K14" s="4"/>
      <c r="L14" s="4"/>
    </row>
    <row r="15" spans="2:12" x14ac:dyDescent="0.25">
      <c r="B15" s="4"/>
      <c r="D15" s="4"/>
      <c r="E15" s="4"/>
      <c r="F15" s="4"/>
      <c r="G15" s="4"/>
      <c r="H15" s="4"/>
      <c r="I15" s="4"/>
      <c r="J15" s="4"/>
      <c r="K15" s="4"/>
      <c r="L15" s="4"/>
    </row>
    <row r="16" spans="2:12" ht="19.5" thickBot="1" x14ac:dyDescent="0.35">
      <c r="B16" s="4"/>
      <c r="C16" s="1" t="s">
        <v>32</v>
      </c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50" t="s">
        <v>4</v>
      </c>
      <c r="C17" s="63">
        <v>1</v>
      </c>
      <c r="D17" s="63">
        <v>2</v>
      </c>
      <c r="E17" s="29">
        <v>3</v>
      </c>
      <c r="F17" s="6" t="s">
        <v>24</v>
      </c>
      <c r="G17" s="35" t="s">
        <v>23</v>
      </c>
      <c r="H17" s="4"/>
      <c r="I17" s="4"/>
      <c r="J17" s="4"/>
      <c r="K17" s="4"/>
      <c r="L17" s="4"/>
    </row>
    <row r="18" spans="2:12" x14ac:dyDescent="0.25">
      <c r="B18" s="51">
        <v>1</v>
      </c>
      <c r="C18" s="36"/>
      <c r="D18" s="36"/>
      <c r="E18" s="36"/>
      <c r="F18" s="124"/>
      <c r="G18" s="119"/>
      <c r="H18" s="4"/>
      <c r="I18" s="4"/>
      <c r="J18" s="4"/>
      <c r="K18" s="4"/>
      <c r="L18" s="4"/>
    </row>
    <row r="19" spans="2:12" x14ac:dyDescent="0.25">
      <c r="B19" s="51">
        <v>2</v>
      </c>
      <c r="C19" s="36"/>
      <c r="D19" s="36"/>
      <c r="E19" s="36"/>
      <c r="F19" s="124"/>
      <c r="G19" s="119"/>
      <c r="H19" s="4"/>
      <c r="I19" s="4"/>
      <c r="J19" s="4"/>
      <c r="K19" s="4"/>
      <c r="L19" s="4"/>
    </row>
    <row r="20" spans="2:12" ht="15.75" thickBot="1" x14ac:dyDescent="0.3">
      <c r="B20" s="53">
        <v>3</v>
      </c>
      <c r="C20" s="36"/>
      <c r="D20" s="36"/>
      <c r="E20" s="36"/>
      <c r="F20" s="124"/>
      <c r="G20" s="119"/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J21" s="4"/>
      <c r="K21" s="4"/>
      <c r="L21" s="4"/>
    </row>
    <row r="22" spans="2:12" ht="19.5" thickBot="1" x14ac:dyDescent="0.35">
      <c r="B22" s="4"/>
      <c r="C22" s="1" t="s">
        <v>31</v>
      </c>
      <c r="D22" s="4"/>
      <c r="E22" s="4"/>
      <c r="F22" s="4"/>
      <c r="G22" s="4"/>
    </row>
    <row r="23" spans="2:12" x14ac:dyDescent="0.25">
      <c r="B23" s="50" t="s">
        <v>4</v>
      </c>
      <c r="C23" s="28">
        <v>1</v>
      </c>
      <c r="D23" s="28">
        <v>2</v>
      </c>
      <c r="E23" s="28">
        <v>3</v>
      </c>
      <c r="F23" s="57" t="s">
        <v>34</v>
      </c>
      <c r="G23" s="4"/>
    </row>
    <row r="24" spans="2:12" x14ac:dyDescent="0.25">
      <c r="B24" s="51">
        <v>1</v>
      </c>
      <c r="C24" s="37"/>
      <c r="D24" s="37"/>
      <c r="E24" s="37"/>
      <c r="F24" s="121"/>
      <c r="G24" s="4"/>
    </row>
    <row r="25" spans="2:12" x14ac:dyDescent="0.25">
      <c r="B25" s="51">
        <v>2</v>
      </c>
      <c r="C25" s="37"/>
      <c r="D25" s="37"/>
      <c r="E25" s="37"/>
      <c r="F25" s="121"/>
      <c r="G25" s="4"/>
    </row>
    <row r="26" spans="2:12" x14ac:dyDescent="0.25">
      <c r="B26" s="51">
        <v>3</v>
      </c>
      <c r="C26" s="37"/>
      <c r="D26" s="37"/>
      <c r="E26" s="37"/>
      <c r="F26" s="121"/>
      <c r="G26" s="4"/>
    </row>
    <row r="27" spans="2:12" ht="15.75" thickBot="1" x14ac:dyDescent="0.3">
      <c r="B27" s="67" t="s">
        <v>34</v>
      </c>
      <c r="C27" s="122"/>
      <c r="D27" s="122"/>
      <c r="E27" s="122"/>
      <c r="F27" s="123"/>
      <c r="G27" s="6" t="s">
        <v>26</v>
      </c>
    </row>
    <row r="28" spans="2:12" x14ac:dyDescent="0.25">
      <c r="B28" s="4"/>
      <c r="C28" s="4"/>
      <c r="D28" s="4"/>
      <c r="E28" s="4"/>
      <c r="F28" s="120"/>
      <c r="G28" s="6" t="s">
        <v>27</v>
      </c>
      <c r="H28" s="4"/>
      <c r="I28" s="4"/>
      <c r="J28" s="4"/>
      <c r="K28" s="4"/>
      <c r="L28" s="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zoomScale="60" zoomScaleNormal="60" workbookViewId="0">
      <selection activeCell="K14" sqref="K14"/>
    </sheetView>
  </sheetViews>
  <sheetFormatPr defaultRowHeight="15" x14ac:dyDescent="0.25"/>
  <cols>
    <col min="1" max="1" width="2" customWidth="1"/>
    <col min="2" max="2" width="9" customWidth="1"/>
    <col min="3" max="3" width="11.5703125" customWidth="1"/>
    <col min="4" max="4" width="11.28515625" customWidth="1"/>
    <col min="5" max="5" width="11.140625" customWidth="1"/>
    <col min="6" max="6" width="12.140625" customWidth="1"/>
    <col min="7" max="7" width="12.28515625" customWidth="1"/>
  </cols>
  <sheetData>
    <row r="1" spans="2:12" ht="15.75" thickBot="1" x14ac:dyDescent="0.3"/>
    <row r="2" spans="2:12" x14ac:dyDescent="0.25">
      <c r="B2" s="50" t="s">
        <v>4</v>
      </c>
      <c r="C2" s="28">
        <v>1</v>
      </c>
      <c r="D2" s="28">
        <v>2</v>
      </c>
      <c r="E2" s="28">
        <v>3</v>
      </c>
      <c r="F2" s="29" t="s">
        <v>1</v>
      </c>
      <c r="G2" s="4"/>
      <c r="H2" s="4"/>
      <c r="I2" s="4"/>
      <c r="J2" s="4"/>
      <c r="K2" s="4"/>
      <c r="L2" s="4"/>
    </row>
    <row r="3" spans="2:12" x14ac:dyDescent="0.25">
      <c r="B3" s="51">
        <v>1</v>
      </c>
      <c r="C3" s="31"/>
      <c r="D3" s="31"/>
      <c r="E3" s="31"/>
      <c r="F3" s="48">
        <v>3770</v>
      </c>
      <c r="G3" s="4"/>
      <c r="H3" s="4"/>
      <c r="I3" s="4"/>
      <c r="J3" s="4"/>
      <c r="K3" s="4"/>
      <c r="L3" s="4"/>
    </row>
    <row r="4" spans="2:12" x14ac:dyDescent="0.25">
      <c r="B4" s="51">
        <v>2</v>
      </c>
      <c r="C4" s="31"/>
      <c r="D4" s="31"/>
      <c r="E4" s="31"/>
      <c r="F4" s="42">
        <v>1444</v>
      </c>
      <c r="G4" s="4"/>
      <c r="H4" s="4"/>
      <c r="I4" s="4"/>
      <c r="J4" s="4"/>
      <c r="K4" s="4"/>
      <c r="L4" s="4"/>
    </row>
    <row r="5" spans="2:12" x14ac:dyDescent="0.25">
      <c r="B5" s="51">
        <v>3</v>
      </c>
      <c r="C5" s="31"/>
      <c r="D5" s="31"/>
      <c r="E5" s="31"/>
      <c r="F5" s="42">
        <v>2530</v>
      </c>
      <c r="G5" s="4"/>
      <c r="H5" s="4"/>
      <c r="I5" s="4"/>
      <c r="J5" s="4"/>
      <c r="K5" s="4"/>
      <c r="L5" s="4"/>
    </row>
    <row r="6" spans="2:12" x14ac:dyDescent="0.25">
      <c r="B6" s="51" t="s">
        <v>20</v>
      </c>
      <c r="C6" s="40">
        <v>3999</v>
      </c>
      <c r="D6" s="40">
        <v>979</v>
      </c>
      <c r="E6" s="40">
        <v>2766</v>
      </c>
      <c r="F6" s="79">
        <f>SUM(F3:F5)</f>
        <v>7744</v>
      </c>
      <c r="G6" s="4"/>
      <c r="H6" s="4"/>
      <c r="I6" s="4"/>
      <c r="J6" s="4"/>
      <c r="K6" s="4"/>
      <c r="L6" s="4"/>
    </row>
    <row r="7" spans="2:12" x14ac:dyDescent="0.25">
      <c r="B7" s="22"/>
      <c r="C7" s="23"/>
      <c r="D7" s="23"/>
      <c r="E7" s="23"/>
      <c r="F7" s="24"/>
      <c r="G7" s="4"/>
      <c r="H7" s="4"/>
      <c r="I7" s="4"/>
      <c r="J7" s="4"/>
      <c r="K7" s="4"/>
      <c r="L7" s="4"/>
    </row>
    <row r="8" spans="2:12" x14ac:dyDescent="0.25">
      <c r="B8" s="22"/>
      <c r="C8" s="60" t="s">
        <v>0</v>
      </c>
      <c r="D8" s="23"/>
      <c r="E8" s="23"/>
      <c r="F8" s="24"/>
      <c r="G8" s="4"/>
      <c r="H8" s="4"/>
      <c r="I8" s="4"/>
      <c r="J8" s="4"/>
      <c r="K8" s="4"/>
      <c r="L8" s="4"/>
    </row>
    <row r="9" spans="2:12" x14ac:dyDescent="0.25">
      <c r="B9" s="61" t="s">
        <v>4</v>
      </c>
      <c r="C9" s="30">
        <v>1</v>
      </c>
      <c r="D9" s="30">
        <v>2</v>
      </c>
      <c r="E9" s="30">
        <v>3</v>
      </c>
      <c r="F9" s="24"/>
      <c r="G9" s="4"/>
      <c r="H9" s="4"/>
      <c r="I9" s="4"/>
      <c r="J9" s="4"/>
      <c r="K9" s="4"/>
      <c r="L9" s="4"/>
    </row>
    <row r="10" spans="2:12" x14ac:dyDescent="0.25">
      <c r="B10" s="51">
        <v>1</v>
      </c>
      <c r="C10" s="32">
        <v>7</v>
      </c>
      <c r="D10" s="32">
        <v>25</v>
      </c>
      <c r="E10" s="32">
        <v>31</v>
      </c>
      <c r="F10" s="24"/>
      <c r="G10" s="4"/>
      <c r="H10" s="4"/>
      <c r="I10" s="4"/>
      <c r="J10" s="4"/>
      <c r="K10" s="4"/>
      <c r="L10" s="4"/>
    </row>
    <row r="11" spans="2:12" x14ac:dyDescent="0.25">
      <c r="B11" s="51">
        <v>2</v>
      </c>
      <c r="C11" s="32">
        <v>29</v>
      </c>
      <c r="D11" s="32">
        <v>5</v>
      </c>
      <c r="E11" s="32">
        <v>8.3000000000000007</v>
      </c>
      <c r="F11" s="24"/>
      <c r="G11" s="4"/>
      <c r="H11" s="4"/>
      <c r="I11" s="4"/>
      <c r="J11" s="4"/>
      <c r="K11" s="4"/>
      <c r="L11" s="4"/>
    </row>
    <row r="12" spans="2:12" x14ac:dyDescent="0.25">
      <c r="B12" s="51">
        <v>3</v>
      </c>
      <c r="C12" s="32">
        <v>21</v>
      </c>
      <c r="D12" s="32">
        <v>11</v>
      </c>
      <c r="E12" s="32">
        <v>6.5</v>
      </c>
      <c r="F12" s="24"/>
      <c r="G12" s="4"/>
      <c r="H12" s="4"/>
      <c r="I12" s="4"/>
      <c r="J12" s="4"/>
      <c r="K12" s="4"/>
      <c r="L12" s="4"/>
    </row>
    <row r="13" spans="2:12" x14ac:dyDescent="0.25">
      <c r="B13" s="22"/>
      <c r="C13" s="23"/>
      <c r="D13" s="23"/>
      <c r="E13" s="23"/>
      <c r="F13" s="24"/>
      <c r="G13" s="4"/>
      <c r="H13" s="4"/>
      <c r="I13" s="4"/>
      <c r="J13" s="4"/>
      <c r="K13" s="4"/>
      <c r="L13" s="4"/>
    </row>
    <row r="14" spans="2:12" ht="19.5" thickBot="1" x14ac:dyDescent="0.35">
      <c r="B14" s="3" t="s">
        <v>13</v>
      </c>
      <c r="C14" s="34">
        <v>1.54</v>
      </c>
      <c r="D14" s="25"/>
      <c r="E14" s="25"/>
      <c r="F14" s="26"/>
      <c r="G14" s="4"/>
      <c r="H14" s="4"/>
      <c r="I14" s="4"/>
      <c r="J14" s="4"/>
      <c r="K14" s="4"/>
      <c r="L14" s="4"/>
    </row>
    <row r="15" spans="2:12" x14ac:dyDescent="0.25">
      <c r="B15" s="4"/>
      <c r="D15" s="4"/>
      <c r="E15" s="4"/>
      <c r="F15" s="4"/>
      <c r="G15" s="4"/>
      <c r="H15" s="4"/>
      <c r="I15" s="4"/>
      <c r="J15" s="4"/>
      <c r="K15" s="4"/>
      <c r="L15" s="4"/>
    </row>
    <row r="16" spans="2:12" ht="19.5" thickBot="1" x14ac:dyDescent="0.35">
      <c r="B16" s="4"/>
      <c r="C16" s="1" t="s">
        <v>32</v>
      </c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50" t="s">
        <v>4</v>
      </c>
      <c r="C17" s="63">
        <v>1</v>
      </c>
      <c r="D17" s="63">
        <v>2</v>
      </c>
      <c r="E17" s="29">
        <v>3</v>
      </c>
      <c r="F17" s="6" t="s">
        <v>24</v>
      </c>
      <c r="G17" s="35" t="s">
        <v>23</v>
      </c>
      <c r="H17" s="4"/>
      <c r="I17" s="4"/>
      <c r="J17" s="4"/>
      <c r="K17" s="4"/>
      <c r="L17" s="4"/>
    </row>
    <row r="18" spans="2:12" x14ac:dyDescent="0.25">
      <c r="B18" s="51">
        <v>1</v>
      </c>
      <c r="C18" s="36">
        <f t="shared" ref="C18:E20" si="0">C$6/(C10^$C$14)</f>
        <v>199.75627118082681</v>
      </c>
      <c r="D18" s="36">
        <f t="shared" si="0"/>
        <v>6.885810687988247</v>
      </c>
      <c r="E18" s="65">
        <f>E$6/(E10^$C$14)</f>
        <v>13.968673528339634</v>
      </c>
      <c r="F18" s="10">
        <f>SUM(C18:E18)</f>
        <v>220.61075539715469</v>
      </c>
      <c r="G18" s="47">
        <f>1/F18</f>
        <v>4.5328705674378801E-3</v>
      </c>
      <c r="H18" s="4"/>
      <c r="I18" s="4"/>
      <c r="J18" s="4"/>
      <c r="K18" s="4"/>
      <c r="L18" s="4"/>
    </row>
    <row r="19" spans="2:12" x14ac:dyDescent="0.25">
      <c r="B19" s="51">
        <v>2</v>
      </c>
      <c r="C19" s="36">
        <f t="shared" si="0"/>
        <v>22.379917815953895</v>
      </c>
      <c r="D19" s="36">
        <f t="shared" si="0"/>
        <v>82.104863823895926</v>
      </c>
      <c r="E19" s="65">
        <f t="shared" si="0"/>
        <v>106.28498449341117</v>
      </c>
      <c r="F19" s="10">
        <f t="shared" ref="F19:F20" si="1">SUM(C19:E19)</f>
        <v>210.76976613326099</v>
      </c>
      <c r="G19" s="47">
        <f t="shared" ref="G19:G20" si="2">1/F19</f>
        <v>4.744513496151727E-3</v>
      </c>
      <c r="H19" s="4"/>
      <c r="I19" s="4"/>
      <c r="J19" s="4"/>
      <c r="K19" s="4"/>
      <c r="L19" s="4"/>
    </row>
    <row r="20" spans="2:12" ht="15.75" thickBot="1" x14ac:dyDescent="0.3">
      <c r="B20" s="53">
        <v>3</v>
      </c>
      <c r="C20" s="64">
        <f t="shared" si="0"/>
        <v>36.790330583036038</v>
      </c>
      <c r="D20" s="64">
        <f t="shared" si="0"/>
        <v>24.380238885379594</v>
      </c>
      <c r="E20" s="66">
        <f t="shared" si="0"/>
        <v>154.86939670016059</v>
      </c>
      <c r="F20" s="10">
        <f t="shared" si="1"/>
        <v>216.03996616857623</v>
      </c>
      <c r="G20" s="47">
        <f t="shared" si="2"/>
        <v>4.6287731744028273E-3</v>
      </c>
      <c r="H20" s="4"/>
      <c r="I20" s="4"/>
      <c r="J20" s="4"/>
      <c r="K20" s="4"/>
      <c r="L20" s="4"/>
    </row>
    <row r="21" spans="2:12" x14ac:dyDescent="0.25">
      <c r="B21" s="4"/>
      <c r="C21" s="4"/>
      <c r="D21" s="4"/>
      <c r="E21" s="4"/>
      <c r="F21" s="4"/>
      <c r="G21" s="4"/>
      <c r="H21" s="4"/>
      <c r="J21" s="4"/>
      <c r="K21" s="4"/>
      <c r="L21" s="4"/>
    </row>
    <row r="22" spans="2:12" ht="19.5" thickBot="1" x14ac:dyDescent="0.35">
      <c r="B22" s="4"/>
      <c r="C22" s="1" t="s">
        <v>31</v>
      </c>
      <c r="D22" s="4"/>
      <c r="E22" s="4"/>
      <c r="F22" s="4"/>
      <c r="G22" s="4"/>
      <c r="H22" s="4"/>
      <c r="I22" s="6" t="s">
        <v>29</v>
      </c>
      <c r="J22" s="4"/>
      <c r="K22" s="4"/>
      <c r="L22" s="4"/>
    </row>
    <row r="23" spans="2:12" x14ac:dyDescent="0.25">
      <c r="B23" s="50" t="s">
        <v>4</v>
      </c>
      <c r="C23" s="28">
        <v>1</v>
      </c>
      <c r="D23" s="28">
        <v>2</v>
      </c>
      <c r="E23" s="28">
        <v>3</v>
      </c>
      <c r="F23" s="57" t="s">
        <v>34</v>
      </c>
      <c r="G23" s="4"/>
      <c r="H23" s="50" t="s">
        <v>4</v>
      </c>
      <c r="I23" s="28">
        <v>1</v>
      </c>
      <c r="J23" s="28">
        <v>2</v>
      </c>
      <c r="K23" s="28">
        <v>3</v>
      </c>
      <c r="L23" s="29" t="s">
        <v>1</v>
      </c>
    </row>
    <row r="24" spans="2:12" x14ac:dyDescent="0.25">
      <c r="B24" s="51">
        <v>1</v>
      </c>
      <c r="C24" s="37">
        <f t="shared" ref="C24:E26" si="3">$G18*$F3*C$6/(C10^$C$14)</f>
        <v>3413.6193450585952</v>
      </c>
      <c r="D24" s="37">
        <f t="shared" si="3"/>
        <v>117.67108202400227</v>
      </c>
      <c r="E24" s="37">
        <f t="shared" si="3"/>
        <v>238.70957291740285</v>
      </c>
      <c r="F24" s="58">
        <f>SUM(C24:E24)</f>
        <v>3770.0000000000005</v>
      </c>
      <c r="G24" s="4"/>
      <c r="H24" s="51">
        <v>1</v>
      </c>
      <c r="I24" s="38">
        <v>3413</v>
      </c>
      <c r="J24" s="38">
        <v>126</v>
      </c>
      <c r="K24" s="38">
        <v>231</v>
      </c>
      <c r="L24" s="52">
        <f>SUM(I24:K24)</f>
        <v>3770</v>
      </c>
    </row>
    <row r="25" spans="2:12" x14ac:dyDescent="0.25">
      <c r="B25" s="51">
        <v>2</v>
      </c>
      <c r="C25" s="37">
        <f t="shared" si="3"/>
        <v>153.32655114208828</v>
      </c>
      <c r="D25" s="37">
        <f t="shared" si="3"/>
        <v>562.50678423557918</v>
      </c>
      <c r="E25" s="37">
        <f t="shared" si="3"/>
        <v>728.16666462233263</v>
      </c>
      <c r="F25" s="58">
        <f t="shared" ref="F25:F26" si="4">SUM(C25:E25)</f>
        <v>1444</v>
      </c>
      <c r="G25" s="4"/>
      <c r="H25" s="51">
        <v>2</v>
      </c>
      <c r="I25" s="38">
        <v>151</v>
      </c>
      <c r="J25" s="38">
        <v>564</v>
      </c>
      <c r="K25" s="38">
        <v>729</v>
      </c>
      <c r="L25" s="52">
        <f t="shared" ref="L25:L26" si="5">SUM(I25:K25)</f>
        <v>1444</v>
      </c>
    </row>
    <row r="26" spans="2:12" x14ac:dyDescent="0.25">
      <c r="B26" s="51">
        <v>3</v>
      </c>
      <c r="C26" s="37">
        <f t="shared" si="3"/>
        <v>430.84406105882795</v>
      </c>
      <c r="D26" s="37">
        <f t="shared" si="3"/>
        <v>285.51200721758971</v>
      </c>
      <c r="E26" s="37">
        <f t="shared" si="3"/>
        <v>1813.6439317235822</v>
      </c>
      <c r="F26" s="58">
        <f t="shared" si="4"/>
        <v>2530</v>
      </c>
      <c r="G26" s="4"/>
      <c r="H26" s="51">
        <v>3</v>
      </c>
      <c r="I26" s="38">
        <v>435</v>
      </c>
      <c r="J26" s="38">
        <v>289</v>
      </c>
      <c r="K26" s="38">
        <v>1806</v>
      </c>
      <c r="L26" s="52">
        <f t="shared" si="5"/>
        <v>2530</v>
      </c>
    </row>
    <row r="27" spans="2:12" ht="15.75" thickBot="1" x14ac:dyDescent="0.3">
      <c r="B27" s="67" t="s">
        <v>34</v>
      </c>
      <c r="C27" s="59">
        <f>SUM(C24:C26)</f>
        <v>3997.7899572595115</v>
      </c>
      <c r="D27" s="59">
        <f t="shared" ref="D27:E27" si="6">SUM(D24:D26)</f>
        <v>965.6898734771712</v>
      </c>
      <c r="E27" s="59">
        <f t="shared" si="6"/>
        <v>2780.5201692633177</v>
      </c>
      <c r="F27" s="89">
        <f>SUM(F24:F26)</f>
        <v>7744</v>
      </c>
      <c r="G27" s="6" t="s">
        <v>26</v>
      </c>
      <c r="H27" s="53" t="s">
        <v>20</v>
      </c>
      <c r="I27" s="54">
        <f>SUM(I24:I26)</f>
        <v>3999</v>
      </c>
      <c r="J27" s="54">
        <f t="shared" ref="J27:K27" si="7">SUM(J24:J26)</f>
        <v>979</v>
      </c>
      <c r="K27" s="54">
        <f t="shared" si="7"/>
        <v>2766</v>
      </c>
      <c r="L27" s="88">
        <f>SUM(L24:L26)</f>
        <v>7744</v>
      </c>
    </row>
    <row r="28" spans="2:12" x14ac:dyDescent="0.25">
      <c r="B28" s="4"/>
      <c r="C28" s="4"/>
      <c r="D28" s="4"/>
      <c r="E28" s="4"/>
      <c r="F28" s="39">
        <f>SUM(C27:E27)</f>
        <v>7744</v>
      </c>
      <c r="G28" s="6" t="s">
        <v>27</v>
      </c>
      <c r="H28" s="4"/>
      <c r="I28" s="4"/>
      <c r="J28" s="4"/>
      <c r="K28" s="4"/>
      <c r="L2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topLeftCell="A4" zoomScale="80" zoomScaleNormal="80" workbookViewId="0">
      <selection activeCell="N16" sqref="N16"/>
    </sheetView>
  </sheetViews>
  <sheetFormatPr defaultRowHeight="15" x14ac:dyDescent="0.25"/>
  <cols>
    <col min="1" max="1" width="2.5703125" customWidth="1"/>
    <col min="2" max="2" width="14.85546875" customWidth="1"/>
    <col min="3" max="5" width="10.85546875" customWidth="1"/>
    <col min="6" max="6" width="12.7109375" customWidth="1"/>
    <col min="7" max="7" width="9.42578125" customWidth="1"/>
  </cols>
  <sheetData>
    <row r="1" spans="2:12" ht="15.75" thickBot="1" x14ac:dyDescent="0.3"/>
    <row r="2" spans="2:12" ht="15.75" thickBot="1" x14ac:dyDescent="0.3">
      <c r="B2" s="27"/>
      <c r="C2" s="43"/>
      <c r="D2" s="43"/>
      <c r="E2" s="43"/>
      <c r="F2" s="44"/>
      <c r="G2" s="4"/>
      <c r="H2" s="6" t="s">
        <v>29</v>
      </c>
      <c r="I2" s="4"/>
      <c r="J2" s="4"/>
      <c r="K2" s="4"/>
      <c r="L2" s="4"/>
    </row>
    <row r="3" spans="2:12" x14ac:dyDescent="0.25">
      <c r="B3" s="61" t="s">
        <v>4</v>
      </c>
      <c r="C3" s="46">
        <v>1</v>
      </c>
      <c r="D3" s="46">
        <v>2</v>
      </c>
      <c r="E3" s="46">
        <v>3</v>
      </c>
      <c r="F3" s="62" t="s">
        <v>1</v>
      </c>
      <c r="G3" s="4"/>
      <c r="H3" s="50" t="s">
        <v>4</v>
      </c>
      <c r="I3" s="28">
        <v>1</v>
      </c>
      <c r="J3" s="28">
        <v>2</v>
      </c>
      <c r="K3" s="28">
        <v>3</v>
      </c>
      <c r="L3" s="29" t="s">
        <v>1</v>
      </c>
    </row>
    <row r="4" spans="2:12" x14ac:dyDescent="0.25">
      <c r="B4" s="51">
        <v>1</v>
      </c>
      <c r="C4" s="31"/>
      <c r="D4" s="31"/>
      <c r="E4" s="31"/>
      <c r="F4" s="42">
        <v>3770</v>
      </c>
      <c r="G4" s="4"/>
      <c r="H4" s="51">
        <v>1</v>
      </c>
      <c r="I4" s="38">
        <v>3413</v>
      </c>
      <c r="J4" s="38">
        <v>126</v>
      </c>
      <c r="K4" s="38">
        <v>231</v>
      </c>
      <c r="L4" s="52">
        <f>SUM(I4:K4)</f>
        <v>3770</v>
      </c>
    </row>
    <row r="5" spans="2:12" x14ac:dyDescent="0.25">
      <c r="B5" s="51">
        <v>2</v>
      </c>
      <c r="C5" s="31"/>
      <c r="D5" s="31"/>
      <c r="E5" s="31"/>
      <c r="F5" s="42">
        <v>1444</v>
      </c>
      <c r="G5" s="4"/>
      <c r="H5" s="51">
        <v>2</v>
      </c>
      <c r="I5" s="38">
        <v>151</v>
      </c>
      <c r="J5" s="38">
        <v>564</v>
      </c>
      <c r="K5" s="38">
        <v>729</v>
      </c>
      <c r="L5" s="52">
        <f t="shared" ref="L5:L6" si="0">SUM(I5:K5)</f>
        <v>1444</v>
      </c>
    </row>
    <row r="6" spans="2:12" x14ac:dyDescent="0.25">
      <c r="B6" s="51">
        <v>3</v>
      </c>
      <c r="C6" s="31"/>
      <c r="D6" s="31"/>
      <c r="E6" s="31"/>
      <c r="F6" s="42">
        <v>2530</v>
      </c>
      <c r="G6" s="4"/>
      <c r="H6" s="51">
        <v>3</v>
      </c>
      <c r="I6" s="38">
        <v>435</v>
      </c>
      <c r="J6" s="38">
        <v>289</v>
      </c>
      <c r="K6" s="38">
        <v>1806</v>
      </c>
      <c r="L6" s="52">
        <f t="shared" si="0"/>
        <v>2530</v>
      </c>
    </row>
    <row r="7" spans="2:12" ht="15.75" thickBot="1" x14ac:dyDescent="0.3">
      <c r="B7" s="51" t="s">
        <v>20</v>
      </c>
      <c r="C7" s="40">
        <v>3999</v>
      </c>
      <c r="D7" s="40">
        <v>979</v>
      </c>
      <c r="E7" s="40">
        <v>2766</v>
      </c>
      <c r="F7" s="41">
        <f>SUM(F4:F6)</f>
        <v>7744</v>
      </c>
      <c r="G7" s="4"/>
      <c r="H7" s="53" t="s">
        <v>20</v>
      </c>
      <c r="I7" s="54">
        <f>SUM(I4:I6)</f>
        <v>3999</v>
      </c>
      <c r="J7" s="54">
        <f t="shared" ref="J7:K7" si="1">SUM(J4:J6)</f>
        <v>979</v>
      </c>
      <c r="K7" s="54">
        <f t="shared" si="1"/>
        <v>2766</v>
      </c>
      <c r="L7" s="55">
        <f>SUM(L4:L6)</f>
        <v>7744</v>
      </c>
    </row>
    <row r="8" spans="2:12" x14ac:dyDescent="0.25">
      <c r="B8" s="22"/>
      <c r="C8" s="23"/>
      <c r="D8" s="23"/>
      <c r="E8" s="23"/>
      <c r="F8" s="24"/>
      <c r="G8" s="4"/>
      <c r="H8" s="4"/>
      <c r="I8" s="4"/>
      <c r="J8" s="4"/>
      <c r="K8" s="4"/>
      <c r="L8" s="4"/>
    </row>
    <row r="9" spans="2:12" x14ac:dyDescent="0.25">
      <c r="B9" s="22"/>
      <c r="C9" s="45" t="s">
        <v>0</v>
      </c>
      <c r="D9" s="23"/>
      <c r="E9" s="23"/>
      <c r="F9" s="24"/>
      <c r="G9" s="4"/>
      <c r="H9" s="4"/>
      <c r="I9" s="4"/>
      <c r="J9" s="4"/>
      <c r="K9" s="4"/>
      <c r="L9" s="4"/>
    </row>
    <row r="10" spans="2:12" x14ac:dyDescent="0.25">
      <c r="B10" s="61" t="s">
        <v>4</v>
      </c>
      <c r="C10" s="30">
        <v>1</v>
      </c>
      <c r="D10" s="30">
        <v>2</v>
      </c>
      <c r="E10" s="30">
        <v>3</v>
      </c>
      <c r="F10" s="24"/>
      <c r="G10" s="4"/>
      <c r="H10" s="4"/>
      <c r="I10" s="4"/>
      <c r="J10" s="4"/>
      <c r="K10" s="4"/>
      <c r="L10" s="4"/>
    </row>
    <row r="11" spans="2:12" x14ac:dyDescent="0.25">
      <c r="B11" s="51">
        <v>1</v>
      </c>
      <c r="C11" s="32">
        <v>7</v>
      </c>
      <c r="D11" s="32">
        <v>25</v>
      </c>
      <c r="E11" s="32">
        <v>31</v>
      </c>
      <c r="F11" s="24"/>
      <c r="G11" s="4"/>
      <c r="H11" s="4"/>
      <c r="I11" s="4"/>
      <c r="J11" s="4"/>
      <c r="K11" s="4"/>
      <c r="L11" s="4"/>
    </row>
    <row r="12" spans="2:12" x14ac:dyDescent="0.25">
      <c r="B12" s="51">
        <v>2</v>
      </c>
      <c r="C12" s="32">
        <v>29</v>
      </c>
      <c r="D12" s="32">
        <v>5</v>
      </c>
      <c r="E12" s="32">
        <v>8.3000000000000007</v>
      </c>
      <c r="F12" s="24"/>
      <c r="G12" s="4"/>
      <c r="H12" s="4"/>
      <c r="I12" s="4"/>
      <c r="J12" s="4"/>
      <c r="K12" s="4"/>
      <c r="L12" s="4"/>
    </row>
    <row r="13" spans="2:12" x14ac:dyDescent="0.25">
      <c r="B13" s="51">
        <v>3</v>
      </c>
      <c r="C13" s="32">
        <v>21</v>
      </c>
      <c r="D13" s="32">
        <v>11</v>
      </c>
      <c r="E13" s="32">
        <v>6.5</v>
      </c>
      <c r="F13" s="24"/>
      <c r="G13" s="4"/>
      <c r="H13" s="4"/>
      <c r="I13" s="4"/>
      <c r="J13" s="4"/>
      <c r="K13" s="4"/>
      <c r="L13" s="4"/>
    </row>
    <row r="14" spans="2:12" x14ac:dyDescent="0.25">
      <c r="B14" s="22"/>
      <c r="C14" s="23"/>
      <c r="D14" s="23"/>
      <c r="E14" s="23"/>
      <c r="F14" s="24"/>
      <c r="G14" s="4"/>
      <c r="H14" s="4"/>
      <c r="I14" s="4"/>
      <c r="J14" s="4"/>
      <c r="K14" s="4"/>
      <c r="L14" s="4"/>
    </row>
    <row r="15" spans="2:12" ht="19.5" thickBot="1" x14ac:dyDescent="0.35">
      <c r="B15" s="3" t="s">
        <v>13</v>
      </c>
      <c r="C15" s="34">
        <v>1.54</v>
      </c>
      <c r="D15" s="25"/>
      <c r="E15" s="25"/>
      <c r="F15" s="26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6" t="s">
        <v>33</v>
      </c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80" t="s">
        <v>4</v>
      </c>
      <c r="C18" s="30">
        <v>1</v>
      </c>
      <c r="D18" s="30">
        <v>2</v>
      </c>
      <c r="E18" s="30">
        <v>3</v>
      </c>
      <c r="F18" s="6"/>
      <c r="G18" s="6"/>
      <c r="H18" s="4"/>
      <c r="I18" s="4"/>
      <c r="J18" s="4"/>
      <c r="K18" s="4"/>
      <c r="L18" s="4"/>
    </row>
    <row r="19" spans="2:12" x14ac:dyDescent="0.25">
      <c r="B19" s="30">
        <v>1</v>
      </c>
      <c r="C19" s="36"/>
      <c r="D19" s="36"/>
      <c r="E19" s="36"/>
      <c r="F19" s="10"/>
      <c r="G19" s="6"/>
      <c r="H19" s="4"/>
      <c r="I19" s="4"/>
      <c r="J19" s="4"/>
      <c r="K19" s="4"/>
      <c r="L19" s="4"/>
    </row>
    <row r="20" spans="2:12" x14ac:dyDescent="0.25">
      <c r="B20" s="30">
        <v>2</v>
      </c>
      <c r="C20" s="36"/>
      <c r="D20" s="36"/>
      <c r="E20" s="36"/>
      <c r="F20" s="10"/>
      <c r="G20" s="6"/>
      <c r="H20" s="4"/>
      <c r="I20" s="4"/>
      <c r="J20" s="4"/>
      <c r="K20" s="4"/>
      <c r="L20" s="4"/>
    </row>
    <row r="21" spans="2:12" x14ac:dyDescent="0.25">
      <c r="B21" s="30">
        <v>3</v>
      </c>
      <c r="C21" s="36"/>
      <c r="D21" s="36"/>
      <c r="E21" s="36"/>
      <c r="F21" s="10"/>
      <c r="G21" s="6"/>
      <c r="H21" s="4"/>
      <c r="I21" s="4"/>
      <c r="J21" s="4"/>
      <c r="K21" s="4"/>
      <c r="L21" s="4"/>
    </row>
    <row r="22" spans="2:12" x14ac:dyDescent="0.25">
      <c r="B22" s="6" t="s">
        <v>25</v>
      </c>
      <c r="C22" s="116"/>
      <c r="D22" s="116"/>
      <c r="E22" s="116"/>
      <c r="F22" s="113"/>
      <c r="G22" s="4"/>
      <c r="H22" s="4"/>
      <c r="I22" s="4"/>
      <c r="J22" s="4"/>
      <c r="K22" s="4"/>
      <c r="L22" s="4"/>
    </row>
    <row r="23" spans="2:12" x14ac:dyDescent="0.25">
      <c r="B23" s="6" t="s">
        <v>35</v>
      </c>
      <c r="C23" s="117"/>
      <c r="D23" s="117"/>
      <c r="E23" s="117"/>
      <c r="F23" s="4"/>
      <c r="G23" s="4"/>
      <c r="I23" s="4"/>
      <c r="J23" s="4"/>
      <c r="K23" s="4"/>
      <c r="L23" s="4"/>
    </row>
    <row r="24" spans="2:12" x14ac:dyDescent="0.25">
      <c r="B24" s="6"/>
      <c r="C24" s="49"/>
      <c r="D24" s="49"/>
      <c r="E24" s="49"/>
      <c r="F24" s="4"/>
      <c r="G24" s="4"/>
      <c r="I24" s="4"/>
      <c r="J24" s="4"/>
      <c r="K24" s="4"/>
      <c r="L24" s="4"/>
    </row>
    <row r="25" spans="2:12" x14ac:dyDescent="0.25">
      <c r="B25" s="4"/>
      <c r="C25" s="6" t="s">
        <v>31</v>
      </c>
      <c r="D25" s="4"/>
      <c r="E25" s="4"/>
      <c r="F25" s="4"/>
      <c r="G25" s="4"/>
    </row>
    <row r="26" spans="2:12" x14ac:dyDescent="0.25">
      <c r="B26" s="80" t="s">
        <v>4</v>
      </c>
      <c r="C26" s="81">
        <v>1</v>
      </c>
      <c r="D26" s="81">
        <v>2</v>
      </c>
      <c r="E26" s="81">
        <v>3</v>
      </c>
      <c r="F26" s="80" t="s">
        <v>34</v>
      </c>
      <c r="G26" s="4"/>
    </row>
    <row r="27" spans="2:12" x14ac:dyDescent="0.25">
      <c r="B27" s="30">
        <v>1</v>
      </c>
      <c r="C27" s="95"/>
      <c r="D27" s="95"/>
      <c r="E27" s="95"/>
      <c r="F27" s="110"/>
      <c r="G27" s="4"/>
    </row>
    <row r="28" spans="2:12" x14ac:dyDescent="0.25">
      <c r="B28" s="30">
        <v>2</v>
      </c>
      <c r="C28" s="95"/>
      <c r="D28" s="95"/>
      <c r="E28" s="95"/>
      <c r="F28" s="110"/>
      <c r="G28" s="4"/>
    </row>
    <row r="29" spans="2:12" x14ac:dyDescent="0.25">
      <c r="B29" s="30">
        <v>3</v>
      </c>
      <c r="C29" s="95"/>
      <c r="D29" s="95"/>
      <c r="E29" s="95"/>
      <c r="F29" s="110"/>
      <c r="G29" s="4"/>
    </row>
    <row r="30" spans="2:12" x14ac:dyDescent="0.25">
      <c r="B30" s="80" t="s">
        <v>34</v>
      </c>
      <c r="C30" s="109"/>
      <c r="D30" s="109"/>
      <c r="E30" s="109"/>
      <c r="F30" s="115"/>
      <c r="G30" s="6" t="s">
        <v>26</v>
      </c>
    </row>
    <row r="31" spans="2:12" x14ac:dyDescent="0.25">
      <c r="F31" s="112"/>
      <c r="G31" s="6" t="s">
        <v>27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1"/>
  <sheetViews>
    <sheetView zoomScale="60" zoomScaleNormal="60" workbookViewId="0">
      <selection activeCell="K30" sqref="K30"/>
    </sheetView>
  </sheetViews>
  <sheetFormatPr defaultRowHeight="15" x14ac:dyDescent="0.25"/>
  <cols>
    <col min="1" max="1" width="2.5703125" customWidth="1"/>
    <col min="2" max="2" width="14.85546875" customWidth="1"/>
    <col min="3" max="5" width="10.85546875" customWidth="1"/>
    <col min="6" max="6" width="12.7109375" customWidth="1"/>
    <col min="7" max="7" width="9.42578125" customWidth="1"/>
  </cols>
  <sheetData>
    <row r="1" spans="2:12" ht="15.75" thickBot="1" x14ac:dyDescent="0.3"/>
    <row r="2" spans="2:12" ht="15.75" thickBot="1" x14ac:dyDescent="0.3">
      <c r="B2" s="27"/>
      <c r="C2" s="43"/>
      <c r="D2" s="43"/>
      <c r="E2" s="43"/>
      <c r="F2" s="44"/>
      <c r="G2" s="4"/>
      <c r="H2" s="6" t="s">
        <v>29</v>
      </c>
      <c r="I2" s="4"/>
      <c r="J2" s="4"/>
      <c r="K2" s="4"/>
      <c r="L2" s="4"/>
    </row>
    <row r="3" spans="2:12" x14ac:dyDescent="0.25">
      <c r="B3" s="61" t="s">
        <v>4</v>
      </c>
      <c r="C3" s="46">
        <v>1</v>
      </c>
      <c r="D3" s="46">
        <v>2</v>
      </c>
      <c r="E3" s="46">
        <v>3</v>
      </c>
      <c r="F3" s="62" t="s">
        <v>1</v>
      </c>
      <c r="G3" s="4"/>
      <c r="H3" s="50" t="s">
        <v>4</v>
      </c>
      <c r="I3" s="28">
        <v>1</v>
      </c>
      <c r="J3" s="28">
        <v>2</v>
      </c>
      <c r="K3" s="28">
        <v>3</v>
      </c>
      <c r="L3" s="29" t="s">
        <v>1</v>
      </c>
    </row>
    <row r="4" spans="2:12" x14ac:dyDescent="0.25">
      <c r="B4" s="51">
        <v>1</v>
      </c>
      <c r="C4" s="31"/>
      <c r="D4" s="31"/>
      <c r="E4" s="31"/>
      <c r="F4" s="42">
        <v>3770</v>
      </c>
      <c r="G4" s="4"/>
      <c r="H4" s="51">
        <v>1</v>
      </c>
      <c r="I4" s="38">
        <v>3413</v>
      </c>
      <c r="J4" s="38">
        <v>126</v>
      </c>
      <c r="K4" s="38">
        <v>231</v>
      </c>
      <c r="L4" s="52">
        <f>SUM(I4:K4)</f>
        <v>3770</v>
      </c>
    </row>
    <row r="5" spans="2:12" x14ac:dyDescent="0.25">
      <c r="B5" s="51">
        <v>2</v>
      </c>
      <c r="C5" s="31"/>
      <c r="D5" s="31"/>
      <c r="E5" s="31"/>
      <c r="F5" s="42">
        <v>1444</v>
      </c>
      <c r="G5" s="4"/>
      <c r="H5" s="51">
        <v>2</v>
      </c>
      <c r="I5" s="38">
        <v>151</v>
      </c>
      <c r="J5" s="38">
        <v>564</v>
      </c>
      <c r="K5" s="38">
        <v>729</v>
      </c>
      <c r="L5" s="52">
        <f t="shared" ref="L5:L6" si="0">SUM(I5:K5)</f>
        <v>1444</v>
      </c>
    </row>
    <row r="6" spans="2:12" x14ac:dyDescent="0.25">
      <c r="B6" s="51">
        <v>3</v>
      </c>
      <c r="C6" s="31"/>
      <c r="D6" s="31"/>
      <c r="E6" s="31"/>
      <c r="F6" s="42">
        <v>2530</v>
      </c>
      <c r="G6" s="4"/>
      <c r="H6" s="51">
        <v>3</v>
      </c>
      <c r="I6" s="38">
        <v>435</v>
      </c>
      <c r="J6" s="38">
        <v>289</v>
      </c>
      <c r="K6" s="38">
        <v>1806</v>
      </c>
      <c r="L6" s="52">
        <f t="shared" si="0"/>
        <v>2530</v>
      </c>
    </row>
    <row r="7" spans="2:12" ht="15.75" thickBot="1" x14ac:dyDescent="0.3">
      <c r="B7" s="51" t="s">
        <v>20</v>
      </c>
      <c r="C7" s="40">
        <v>3999</v>
      </c>
      <c r="D7" s="40">
        <v>979</v>
      </c>
      <c r="E7" s="40">
        <v>2766</v>
      </c>
      <c r="F7" s="41">
        <f>SUM(F4:F6)</f>
        <v>7744</v>
      </c>
      <c r="G7" s="4"/>
      <c r="H7" s="53" t="s">
        <v>20</v>
      </c>
      <c r="I7" s="54">
        <f>SUM(I4:I6)</f>
        <v>3999</v>
      </c>
      <c r="J7" s="54">
        <f t="shared" ref="J7:K7" si="1">SUM(J4:J6)</f>
        <v>979</v>
      </c>
      <c r="K7" s="54">
        <f t="shared" si="1"/>
        <v>2766</v>
      </c>
      <c r="L7" s="55">
        <f>SUM(L4:L6)</f>
        <v>7744</v>
      </c>
    </row>
    <row r="8" spans="2:12" x14ac:dyDescent="0.25">
      <c r="B8" s="22"/>
      <c r="C8" s="23"/>
      <c r="D8" s="23"/>
      <c r="E8" s="23"/>
      <c r="F8" s="24"/>
      <c r="G8" s="4"/>
      <c r="H8" s="4"/>
      <c r="I8" s="4"/>
      <c r="J8" s="4"/>
      <c r="K8" s="4"/>
      <c r="L8" s="4"/>
    </row>
    <row r="9" spans="2:12" x14ac:dyDescent="0.25">
      <c r="B9" s="22"/>
      <c r="C9" s="45" t="s">
        <v>0</v>
      </c>
      <c r="D9" s="23"/>
      <c r="E9" s="23"/>
      <c r="F9" s="24"/>
      <c r="G9" s="4"/>
      <c r="H9" s="4"/>
      <c r="I9" s="4"/>
      <c r="J9" s="4"/>
      <c r="K9" s="4"/>
      <c r="L9" s="4"/>
    </row>
    <row r="10" spans="2:12" x14ac:dyDescent="0.25">
      <c r="B10" s="61" t="s">
        <v>4</v>
      </c>
      <c r="C10" s="30">
        <v>1</v>
      </c>
      <c r="D10" s="30">
        <v>2</v>
      </c>
      <c r="E10" s="30">
        <v>3</v>
      </c>
      <c r="F10" s="24"/>
      <c r="G10" s="4"/>
      <c r="H10" s="4"/>
      <c r="I10" s="4"/>
      <c r="J10" s="4"/>
      <c r="K10" s="4"/>
      <c r="L10" s="4"/>
    </row>
    <row r="11" spans="2:12" x14ac:dyDescent="0.25">
      <c r="B11" s="51">
        <v>1</v>
      </c>
      <c r="C11" s="32">
        <v>7</v>
      </c>
      <c r="D11" s="32">
        <v>25</v>
      </c>
      <c r="E11" s="32">
        <v>31</v>
      </c>
      <c r="F11" s="24"/>
      <c r="G11" s="4"/>
      <c r="H11" s="4"/>
      <c r="I11" s="4"/>
      <c r="J11" s="4"/>
      <c r="K11" s="4"/>
      <c r="L11" s="4"/>
    </row>
    <row r="12" spans="2:12" x14ac:dyDescent="0.25">
      <c r="B12" s="51">
        <v>2</v>
      </c>
      <c r="C12" s="32">
        <v>29</v>
      </c>
      <c r="D12" s="32">
        <v>5</v>
      </c>
      <c r="E12" s="32">
        <v>8.3000000000000007</v>
      </c>
      <c r="F12" s="24"/>
      <c r="G12" s="4"/>
      <c r="H12" s="4"/>
      <c r="I12" s="4"/>
      <c r="J12" s="4"/>
      <c r="K12" s="4"/>
      <c r="L12" s="4"/>
    </row>
    <row r="13" spans="2:12" x14ac:dyDescent="0.25">
      <c r="B13" s="51">
        <v>3</v>
      </c>
      <c r="C13" s="32">
        <v>21</v>
      </c>
      <c r="D13" s="32">
        <v>11</v>
      </c>
      <c r="E13" s="32">
        <v>6.5</v>
      </c>
      <c r="F13" s="24"/>
      <c r="G13" s="4"/>
      <c r="H13" s="4"/>
      <c r="I13" s="4"/>
      <c r="J13" s="4"/>
      <c r="K13" s="4"/>
      <c r="L13" s="4"/>
    </row>
    <row r="14" spans="2:12" x14ac:dyDescent="0.25">
      <c r="B14" s="22"/>
      <c r="C14" s="23"/>
      <c r="D14" s="23"/>
      <c r="E14" s="23"/>
      <c r="F14" s="24"/>
      <c r="G14" s="4"/>
      <c r="H14" s="4"/>
      <c r="I14" s="4"/>
      <c r="J14" s="4"/>
      <c r="K14" s="4"/>
      <c r="L14" s="4"/>
    </row>
    <row r="15" spans="2:12" ht="19.5" thickBot="1" x14ac:dyDescent="0.35">
      <c r="B15" s="3" t="s">
        <v>13</v>
      </c>
      <c r="C15" s="34">
        <v>1.54</v>
      </c>
      <c r="D15" s="25"/>
      <c r="E15" s="25"/>
      <c r="F15" s="26"/>
      <c r="G15" s="4"/>
      <c r="H15" s="4"/>
      <c r="I15" s="4"/>
      <c r="J15" s="4"/>
      <c r="K15" s="4"/>
      <c r="L15" s="4"/>
    </row>
    <row r="16" spans="2:12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4"/>
      <c r="C17" s="6" t="s">
        <v>33</v>
      </c>
      <c r="D17" s="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80" t="s">
        <v>4</v>
      </c>
      <c r="C18" s="30">
        <v>1</v>
      </c>
      <c r="D18" s="30">
        <v>2</v>
      </c>
      <c r="E18" s="30">
        <v>3</v>
      </c>
      <c r="F18" s="6"/>
      <c r="G18" s="6"/>
      <c r="H18" s="4"/>
      <c r="I18" s="4"/>
      <c r="J18" s="4"/>
      <c r="K18" s="4"/>
      <c r="L18" s="4"/>
    </row>
    <row r="19" spans="2:12" x14ac:dyDescent="0.25">
      <c r="B19" s="30">
        <v>1</v>
      </c>
      <c r="C19" s="36">
        <f>$F4/(C11^$C$15)</f>
        <v>188.31736492916156</v>
      </c>
      <c r="D19" s="36">
        <f t="shared" ref="D19:E19" si="2">$F4/(D11^$C$15)</f>
        <v>26.51634963607323</v>
      </c>
      <c r="E19" s="36">
        <f t="shared" si="2"/>
        <v>19.03900911129444</v>
      </c>
      <c r="F19" s="10"/>
      <c r="G19" s="6"/>
      <c r="H19" s="4"/>
      <c r="I19" s="4"/>
      <c r="J19" s="4"/>
      <c r="K19" s="4"/>
      <c r="L19" s="4"/>
    </row>
    <row r="20" spans="2:12" x14ac:dyDescent="0.25">
      <c r="B20" s="30">
        <v>2</v>
      </c>
      <c r="C20" s="36">
        <f t="shared" ref="C20:E21" si="3">$F5/(C12^$C$15)</f>
        <v>8.0811706242154102</v>
      </c>
      <c r="D20" s="36">
        <f t="shared" si="3"/>
        <v>121.10257748897418</v>
      </c>
      <c r="E20" s="36">
        <f>$F5/(E12^$C$15)</f>
        <v>55.486448882315884</v>
      </c>
      <c r="F20" s="10"/>
      <c r="G20" s="6"/>
      <c r="H20" s="4"/>
      <c r="I20" s="4"/>
      <c r="J20" s="4"/>
      <c r="K20" s="4"/>
      <c r="L20" s="4"/>
    </row>
    <row r="21" spans="2:12" x14ac:dyDescent="0.25">
      <c r="B21" s="30">
        <v>3</v>
      </c>
      <c r="C21" s="36">
        <f t="shared" si="3"/>
        <v>23.275703019525174</v>
      </c>
      <c r="D21" s="36">
        <f t="shared" si="3"/>
        <v>63.005111726261873</v>
      </c>
      <c r="E21" s="36">
        <f t="shared" si="3"/>
        <v>141.65566654063858</v>
      </c>
      <c r="F21" s="10"/>
      <c r="G21" s="6"/>
      <c r="H21" s="4"/>
      <c r="I21" s="4"/>
      <c r="J21" s="4"/>
      <c r="K21" s="4"/>
      <c r="L21" s="4"/>
    </row>
    <row r="22" spans="2:12" x14ac:dyDescent="0.25">
      <c r="B22" s="6" t="s">
        <v>25</v>
      </c>
      <c r="C22" s="10">
        <f>SUM(C19:C21)</f>
        <v>219.67423857290214</v>
      </c>
      <c r="D22" s="10">
        <f t="shared" ref="D22:E22" si="4">SUM(D19:D21)</f>
        <v>210.62403885130928</v>
      </c>
      <c r="E22" s="10">
        <f t="shared" si="4"/>
        <v>216.18112453424891</v>
      </c>
      <c r="F22" s="113"/>
      <c r="G22" s="4"/>
      <c r="H22" s="4"/>
      <c r="I22" s="4"/>
      <c r="J22" s="4"/>
      <c r="K22" s="4"/>
      <c r="L22" s="4"/>
    </row>
    <row r="23" spans="2:12" x14ac:dyDescent="0.25">
      <c r="B23" s="6" t="s">
        <v>35</v>
      </c>
      <c r="C23" s="49">
        <f>1/C22</f>
        <v>4.5521951344701496E-3</v>
      </c>
      <c r="D23" s="49">
        <f t="shared" ref="D23" si="5">1/D22</f>
        <v>4.7477961464121067E-3</v>
      </c>
      <c r="E23" s="49">
        <f>1/E22</f>
        <v>4.6257507548563663E-3</v>
      </c>
      <c r="F23" s="4"/>
      <c r="G23" s="4"/>
      <c r="I23" s="4"/>
      <c r="J23" s="4"/>
      <c r="K23" s="4"/>
      <c r="L23" s="4"/>
    </row>
    <row r="24" spans="2:12" x14ac:dyDescent="0.25">
      <c r="B24" s="6"/>
      <c r="C24" s="49"/>
      <c r="D24" s="49"/>
      <c r="E24" s="49"/>
      <c r="F24" s="4"/>
      <c r="G24" s="4"/>
      <c r="I24" s="4"/>
      <c r="J24" s="4"/>
      <c r="K24" s="4"/>
      <c r="L24" s="4"/>
    </row>
    <row r="25" spans="2:12" x14ac:dyDescent="0.25">
      <c r="B25" s="4"/>
      <c r="C25" s="6" t="s">
        <v>31</v>
      </c>
      <c r="D25" s="4"/>
      <c r="E25" s="4"/>
      <c r="F25" s="4"/>
      <c r="G25" s="4"/>
    </row>
    <row r="26" spans="2:12" x14ac:dyDescent="0.25">
      <c r="B26" s="80" t="s">
        <v>4</v>
      </c>
      <c r="C26" s="81">
        <v>1</v>
      </c>
      <c r="D26" s="81">
        <v>2</v>
      </c>
      <c r="E26" s="81">
        <v>3</v>
      </c>
      <c r="F26" s="80" t="s">
        <v>34</v>
      </c>
      <c r="G26" s="4"/>
    </row>
    <row r="27" spans="2:12" x14ac:dyDescent="0.25">
      <c r="B27" s="30">
        <v>1</v>
      </c>
      <c r="C27" s="95">
        <f>C$23*$F4*C$7/(C11^$C$15)</f>
        <v>3428.1723120747088</v>
      </c>
      <c r="D27" s="95">
        <f t="shared" ref="D27:E27" si="6">D$23*$F4*D$7/(D11^$C$15)</f>
        <v>123.25044394406419</v>
      </c>
      <c r="E27" s="95">
        <f t="shared" si="6"/>
        <v>243.60081998508323</v>
      </c>
      <c r="F27" s="93">
        <f>SUM(C27:E27)</f>
        <v>3795.0235760038559</v>
      </c>
      <c r="G27" s="4"/>
    </row>
    <row r="28" spans="2:12" x14ac:dyDescent="0.25">
      <c r="B28" s="30">
        <v>2</v>
      </c>
      <c r="C28" s="95">
        <f t="shared" ref="C28:E29" si="7">C$23*$F5*C$7/(C12^$C$15)</f>
        <v>147.1114753199096</v>
      </c>
      <c r="D28" s="95">
        <f t="shared" si="7"/>
        <v>562.89597335754786</v>
      </c>
      <c r="E28" s="95">
        <f t="shared" si="7"/>
        <v>709.93949142942438</v>
      </c>
      <c r="F28" s="93">
        <f t="shared" ref="F28:F29" si="8">SUM(C28:E28)</f>
        <v>1419.9469401068818</v>
      </c>
      <c r="G28" s="4"/>
    </row>
    <row r="29" spans="2:12" x14ac:dyDescent="0.25">
      <c r="B29" s="30">
        <v>3</v>
      </c>
      <c r="C29" s="95">
        <f t="shared" si="7"/>
        <v>423.71621260538183</v>
      </c>
      <c r="D29" s="95">
        <f t="shared" si="7"/>
        <v>292.85358269838798</v>
      </c>
      <c r="E29" s="95">
        <f t="shared" si="7"/>
        <v>1812.4596885854921</v>
      </c>
      <c r="F29" s="93">
        <f t="shared" si="8"/>
        <v>2529.0294838892619</v>
      </c>
      <c r="G29" s="4"/>
    </row>
    <row r="30" spans="2:12" x14ac:dyDescent="0.25">
      <c r="B30" s="80" t="s">
        <v>34</v>
      </c>
      <c r="C30" s="93">
        <f>SUM(C27:C29)</f>
        <v>3999</v>
      </c>
      <c r="D30" s="93">
        <f t="shared" ref="D30:E30" si="9">SUM(D27:D29)</f>
        <v>979</v>
      </c>
      <c r="E30" s="93">
        <f t="shared" si="9"/>
        <v>2766</v>
      </c>
      <c r="F30" s="96">
        <f>SUM(F27:F29)</f>
        <v>7744</v>
      </c>
      <c r="G30" s="6" t="s">
        <v>26</v>
      </c>
    </row>
    <row r="31" spans="2:12" x14ac:dyDescent="0.25">
      <c r="F31" s="39">
        <f>SUM(C30:E30)</f>
        <v>7744</v>
      </c>
      <c r="G31" s="6" t="s">
        <v>27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opLeftCell="A41" zoomScale="80" zoomScaleNormal="80" workbookViewId="0">
      <selection activeCell="K59" sqref="K59"/>
    </sheetView>
  </sheetViews>
  <sheetFormatPr defaultRowHeight="15" x14ac:dyDescent="0.25"/>
  <cols>
    <col min="3" max="5" width="11.140625" customWidth="1"/>
    <col min="6" max="6" width="11.28515625" customWidth="1"/>
    <col min="7" max="7" width="15" customWidth="1"/>
    <col min="9" max="12" width="11.140625" customWidth="1"/>
  </cols>
  <sheetData>
    <row r="1" spans="1:12" ht="15.75" thickBot="1" x14ac:dyDescent="0.3"/>
    <row r="2" spans="1:12" x14ac:dyDescent="0.25">
      <c r="B2" s="50" t="s">
        <v>4</v>
      </c>
      <c r="C2" s="28">
        <v>1</v>
      </c>
      <c r="D2" s="28">
        <v>2</v>
      </c>
      <c r="E2" s="28">
        <v>3</v>
      </c>
      <c r="F2" s="29" t="s">
        <v>1</v>
      </c>
      <c r="G2" s="4"/>
      <c r="H2" s="4"/>
      <c r="I2" s="4"/>
      <c r="J2" s="4"/>
      <c r="K2" s="4"/>
      <c r="L2" s="4"/>
    </row>
    <row r="3" spans="1:12" x14ac:dyDescent="0.25">
      <c r="B3" s="51">
        <v>1</v>
      </c>
      <c r="C3" s="31"/>
      <c r="D3" s="31"/>
      <c r="E3" s="31"/>
      <c r="F3" s="48">
        <v>3770</v>
      </c>
      <c r="G3" s="4"/>
      <c r="H3" s="4"/>
      <c r="I3" s="4"/>
      <c r="J3" s="4"/>
      <c r="K3" s="4"/>
      <c r="L3" s="4"/>
    </row>
    <row r="4" spans="1:12" x14ac:dyDescent="0.25">
      <c r="B4" s="51">
        <v>2</v>
      </c>
      <c r="C4" s="31"/>
      <c r="D4" s="31"/>
      <c r="E4" s="31"/>
      <c r="F4" s="42">
        <v>1444</v>
      </c>
      <c r="G4" s="4"/>
      <c r="H4" s="4"/>
      <c r="I4" s="4"/>
      <c r="J4" s="4"/>
      <c r="K4" s="4"/>
      <c r="L4" s="4"/>
    </row>
    <row r="5" spans="1:12" x14ac:dyDescent="0.25">
      <c r="B5" s="51">
        <v>3</v>
      </c>
      <c r="C5" s="31"/>
      <c r="D5" s="31"/>
      <c r="E5" s="31"/>
      <c r="F5" s="42">
        <v>2530</v>
      </c>
      <c r="G5" s="4"/>
      <c r="H5" s="4"/>
      <c r="I5" s="4"/>
      <c r="J5" s="4"/>
      <c r="K5" s="4"/>
      <c r="L5" s="4"/>
    </row>
    <row r="6" spans="1:12" x14ac:dyDescent="0.25">
      <c r="B6" s="51" t="s">
        <v>20</v>
      </c>
      <c r="C6" s="40">
        <v>3999</v>
      </c>
      <c r="D6" s="40">
        <v>979</v>
      </c>
      <c r="E6" s="40">
        <v>2766</v>
      </c>
      <c r="F6" s="41">
        <f>SUM(F3:F5)</f>
        <v>7744</v>
      </c>
      <c r="G6" s="4"/>
      <c r="H6" s="4"/>
      <c r="I6" s="4"/>
      <c r="J6" s="4"/>
      <c r="K6" s="4"/>
      <c r="L6" s="4"/>
    </row>
    <row r="7" spans="1:12" x14ac:dyDescent="0.25">
      <c r="B7" s="22"/>
      <c r="C7" s="23"/>
      <c r="D7" s="23"/>
      <c r="E7" s="23"/>
      <c r="F7" s="24"/>
      <c r="G7" s="4"/>
      <c r="H7" s="4"/>
      <c r="I7" s="4"/>
      <c r="J7" s="4"/>
      <c r="K7" s="4"/>
      <c r="L7" s="4"/>
    </row>
    <row r="8" spans="1:12" x14ac:dyDescent="0.25">
      <c r="B8" s="22"/>
      <c r="C8" s="60" t="s">
        <v>0</v>
      </c>
      <c r="D8" s="23"/>
      <c r="E8" s="23"/>
      <c r="F8" s="24"/>
      <c r="G8" s="4"/>
      <c r="H8" s="4"/>
      <c r="I8" s="4"/>
      <c r="J8" s="4"/>
      <c r="K8" s="4"/>
      <c r="L8" s="4"/>
    </row>
    <row r="9" spans="1:12" x14ac:dyDescent="0.25">
      <c r="B9" s="61" t="s">
        <v>4</v>
      </c>
      <c r="C9" s="30">
        <v>1</v>
      </c>
      <c r="D9" s="30">
        <v>2</v>
      </c>
      <c r="E9" s="30">
        <v>3</v>
      </c>
      <c r="F9" s="24"/>
      <c r="G9" s="4"/>
      <c r="H9" s="4"/>
      <c r="I9" s="4"/>
      <c r="J9" s="4"/>
      <c r="K9" s="4"/>
      <c r="L9" s="4"/>
    </row>
    <row r="10" spans="1:12" x14ac:dyDescent="0.25">
      <c r="B10" s="51">
        <v>1</v>
      </c>
      <c r="C10" s="32">
        <v>7</v>
      </c>
      <c r="D10" s="32">
        <v>25</v>
      </c>
      <c r="E10" s="32">
        <v>31</v>
      </c>
      <c r="F10" s="24"/>
      <c r="G10" s="4"/>
      <c r="H10" s="4"/>
      <c r="I10" s="4"/>
      <c r="J10" s="4"/>
      <c r="K10" s="4"/>
      <c r="L10" s="4"/>
    </row>
    <row r="11" spans="1:12" x14ac:dyDescent="0.25">
      <c r="B11" s="51">
        <v>2</v>
      </c>
      <c r="C11" s="32">
        <v>29</v>
      </c>
      <c r="D11" s="32">
        <v>5</v>
      </c>
      <c r="E11" s="32">
        <v>8.3000000000000007</v>
      </c>
      <c r="F11" s="24"/>
      <c r="G11" s="4"/>
      <c r="H11" s="4"/>
      <c r="I11" s="4"/>
      <c r="J11" s="4"/>
      <c r="K11" s="4"/>
      <c r="L11" s="4"/>
    </row>
    <row r="12" spans="1:12" x14ac:dyDescent="0.25">
      <c r="B12" s="51">
        <v>3</v>
      </c>
      <c r="C12" s="32">
        <v>21</v>
      </c>
      <c r="D12" s="32">
        <v>11</v>
      </c>
      <c r="E12" s="32">
        <v>6.5</v>
      </c>
      <c r="F12" s="24"/>
      <c r="G12" s="4"/>
      <c r="H12" s="4"/>
      <c r="I12" s="4"/>
      <c r="J12" s="4"/>
      <c r="K12" s="4"/>
      <c r="L12" s="4"/>
    </row>
    <row r="13" spans="1:12" x14ac:dyDescent="0.25">
      <c r="B13" s="22"/>
      <c r="C13" s="23"/>
      <c r="D13" s="23"/>
      <c r="E13" s="23"/>
      <c r="F13" s="24"/>
      <c r="G13" s="4"/>
      <c r="H13" s="4"/>
      <c r="I13" s="4"/>
      <c r="J13" s="4"/>
      <c r="K13" s="4"/>
      <c r="L13" s="4"/>
    </row>
    <row r="14" spans="1:12" ht="19.5" thickBot="1" x14ac:dyDescent="0.35">
      <c r="B14" s="3" t="s">
        <v>13</v>
      </c>
      <c r="C14" s="34">
        <v>1.54</v>
      </c>
      <c r="D14" s="25"/>
      <c r="E14" s="25"/>
      <c r="F14" s="26"/>
      <c r="G14" s="4"/>
      <c r="H14" s="4"/>
      <c r="I14" s="4"/>
      <c r="J14" s="4"/>
      <c r="K14" s="4"/>
      <c r="L14" s="4"/>
    </row>
    <row r="15" spans="1:12" x14ac:dyDescent="0.25">
      <c r="B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8.75" x14ac:dyDescent="0.3">
      <c r="A16" s="2" t="s">
        <v>37</v>
      </c>
      <c r="B16" s="4"/>
      <c r="C16" s="1" t="s">
        <v>32</v>
      </c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B17" s="80" t="s">
        <v>4</v>
      </c>
      <c r="C17" s="30">
        <v>1</v>
      </c>
      <c r="D17" s="30">
        <v>2</v>
      </c>
      <c r="E17" s="30">
        <v>3</v>
      </c>
      <c r="F17" s="6" t="s">
        <v>24</v>
      </c>
      <c r="G17" s="35" t="s">
        <v>23</v>
      </c>
      <c r="H17" s="4"/>
      <c r="I17" s="4"/>
      <c r="J17" s="4"/>
      <c r="K17" s="4"/>
      <c r="L17" s="4"/>
    </row>
    <row r="18" spans="1:12" x14ac:dyDescent="0.25">
      <c r="B18" s="30">
        <v>1</v>
      </c>
      <c r="C18" s="36">
        <f>C$6*C10^(-$C$14)</f>
        <v>199.75627118082681</v>
      </c>
      <c r="D18" s="36">
        <f t="shared" ref="D18:E18" si="0">D$6*D10^(-$C$14)</f>
        <v>6.885810687988247</v>
      </c>
      <c r="E18" s="36">
        <f t="shared" si="0"/>
        <v>13.968673528339636</v>
      </c>
      <c r="F18" s="114">
        <f>SUM(C18:E18)</f>
        <v>220.61075539715472</v>
      </c>
      <c r="G18" s="118">
        <f>1/F18</f>
        <v>4.5328705674378801E-3</v>
      </c>
      <c r="H18" s="4"/>
      <c r="I18" s="4"/>
      <c r="J18" s="4"/>
      <c r="K18" s="4"/>
      <c r="L18" s="4"/>
    </row>
    <row r="19" spans="1:12" x14ac:dyDescent="0.25">
      <c r="B19" s="30">
        <v>2</v>
      </c>
      <c r="C19" s="36">
        <f t="shared" ref="C19:E19" si="1">C$6*C11^(-$C$14)</f>
        <v>22.379917815953895</v>
      </c>
      <c r="D19" s="36">
        <f t="shared" si="1"/>
        <v>82.10486382389594</v>
      </c>
      <c r="E19" s="36">
        <f t="shared" si="1"/>
        <v>106.28498449341117</v>
      </c>
      <c r="F19" s="114">
        <f t="shared" ref="F19:F20" si="2">SUM(C19:E19)</f>
        <v>210.76976613326102</v>
      </c>
      <c r="G19" s="118">
        <f t="shared" ref="G19:G20" si="3">1/F19</f>
        <v>4.744513496151727E-3</v>
      </c>
      <c r="H19" s="4"/>
      <c r="I19" s="4"/>
      <c r="J19" s="4"/>
      <c r="K19" s="4"/>
      <c r="L19" s="4"/>
    </row>
    <row r="20" spans="1:12" x14ac:dyDescent="0.25">
      <c r="B20" s="30">
        <v>3</v>
      </c>
      <c r="C20" s="36">
        <f t="shared" ref="C20:D20" si="4">C$6*C12^(-$C$14)</f>
        <v>36.790330583036038</v>
      </c>
      <c r="D20" s="36">
        <f t="shared" si="4"/>
        <v>24.380238885379594</v>
      </c>
      <c r="E20" s="36">
        <f>E$6*E12^(-$C$14)</f>
        <v>154.86939670016056</v>
      </c>
      <c r="F20" s="114">
        <f t="shared" si="2"/>
        <v>216.0399661685762</v>
      </c>
      <c r="G20" s="118">
        <f t="shared" si="3"/>
        <v>4.6287731744028282E-3</v>
      </c>
      <c r="H20" s="4"/>
      <c r="I20" s="4"/>
      <c r="J20" s="4"/>
      <c r="K20" s="4"/>
      <c r="L20" s="4"/>
    </row>
    <row r="21" spans="1:12" x14ac:dyDescent="0.25">
      <c r="B21" s="4"/>
      <c r="C21" s="4"/>
      <c r="D21" s="4"/>
      <c r="E21" s="4"/>
      <c r="F21" s="4"/>
      <c r="G21" s="4"/>
      <c r="H21" s="4"/>
      <c r="J21" s="4"/>
      <c r="K21" s="4"/>
      <c r="L21" s="4"/>
    </row>
    <row r="22" spans="1:12" x14ac:dyDescent="0.25">
      <c r="B22" s="4"/>
      <c r="C22" s="6" t="s">
        <v>33</v>
      </c>
      <c r="D22" s="4"/>
      <c r="E22" s="4"/>
      <c r="F22" s="4"/>
      <c r="G22" s="4"/>
      <c r="H22" s="4"/>
      <c r="J22" s="4"/>
      <c r="K22" s="4"/>
      <c r="L22" s="4"/>
    </row>
    <row r="23" spans="1:12" x14ac:dyDescent="0.25">
      <c r="B23" s="80" t="s">
        <v>4</v>
      </c>
      <c r="C23" s="30">
        <v>1</v>
      </c>
      <c r="D23" s="30">
        <v>2</v>
      </c>
      <c r="E23" s="30">
        <v>3</v>
      </c>
      <c r="F23" s="4"/>
      <c r="G23" s="4"/>
      <c r="H23" s="4"/>
      <c r="J23" s="4"/>
      <c r="K23" s="4"/>
      <c r="L23" s="4"/>
    </row>
    <row r="24" spans="1:12" x14ac:dyDescent="0.25">
      <c r="B24" s="30">
        <v>1</v>
      </c>
      <c r="C24" s="99">
        <f>$G18*$F3*C10^(-$C$14)</f>
        <v>0.85361824082485505</v>
      </c>
      <c r="D24" s="99">
        <f t="shared" ref="D24:E24" si="5">$G18*$F3*D10^(-$C$14)</f>
        <v>0.1201951808212485</v>
      </c>
      <c r="E24" s="99">
        <f t="shared" si="5"/>
        <v>8.6301364033768216E-2</v>
      </c>
      <c r="F24" s="4"/>
      <c r="G24" s="4"/>
      <c r="H24" s="4"/>
      <c r="J24" s="4"/>
      <c r="K24" s="4"/>
      <c r="L24" s="4"/>
    </row>
    <row r="25" spans="1:12" x14ac:dyDescent="0.25">
      <c r="B25" s="30">
        <v>2</v>
      </c>
      <c r="C25" s="99">
        <f t="shared" ref="C25:E25" si="6">$G19*$F4*C11^(-$C$14)</f>
        <v>3.8341223091294889E-2</v>
      </c>
      <c r="D25" s="99">
        <f t="shared" si="6"/>
        <v>0.57457281331519838</v>
      </c>
      <c r="E25" s="99">
        <f t="shared" si="6"/>
        <v>0.26325620557568064</v>
      </c>
      <c r="F25" s="4"/>
      <c r="G25" s="4"/>
      <c r="H25" s="4"/>
      <c r="J25" s="4"/>
      <c r="K25" s="4"/>
      <c r="L25" s="4"/>
    </row>
    <row r="26" spans="1:12" x14ac:dyDescent="0.25">
      <c r="B26" s="30">
        <v>3</v>
      </c>
      <c r="C26" s="99">
        <f t="shared" ref="C26:E26" si="7">$G20*$F5*C12^(-$C$14)</f>
        <v>0.10773794975214504</v>
      </c>
      <c r="D26" s="99">
        <f t="shared" si="7"/>
        <v>0.29163637100877404</v>
      </c>
      <c r="E26" s="99">
        <f t="shared" si="7"/>
        <v>0.65569194928546004</v>
      </c>
      <c r="F26" s="4"/>
      <c r="G26" s="4"/>
      <c r="H26" s="4"/>
      <c r="J26" s="4"/>
      <c r="K26" s="4"/>
      <c r="L26" s="4"/>
    </row>
    <row r="27" spans="1:12" x14ac:dyDescent="0.25">
      <c r="B27" s="6" t="s">
        <v>25</v>
      </c>
      <c r="C27" s="114">
        <f>SUM(C24:C26)</f>
        <v>0.9996974136682949</v>
      </c>
      <c r="D27" s="114">
        <f t="shared" ref="D27:E27" si="8">SUM(D24:D26)</f>
        <v>0.9864043651452209</v>
      </c>
      <c r="E27" s="114">
        <f t="shared" si="8"/>
        <v>1.0052495188949089</v>
      </c>
      <c r="F27" s="4"/>
      <c r="G27" s="4"/>
      <c r="H27" s="4"/>
      <c r="J27" s="4"/>
      <c r="K27" s="4"/>
      <c r="L27" s="4"/>
    </row>
    <row r="28" spans="1:12" x14ac:dyDescent="0.25">
      <c r="B28" s="6" t="s">
        <v>35</v>
      </c>
      <c r="C28" s="125">
        <f>1/C27</f>
        <v>1.0003026779179061</v>
      </c>
      <c r="D28" s="125">
        <f t="shared" ref="D28:E28" si="9">1/D27</f>
        <v>1.0137830238137455</v>
      </c>
      <c r="E28" s="125">
        <f t="shared" si="9"/>
        <v>0.99477789464581912</v>
      </c>
      <c r="F28" s="4"/>
      <c r="G28" s="4"/>
      <c r="H28" s="4"/>
      <c r="J28" s="4"/>
      <c r="K28" s="4"/>
      <c r="L28" s="4"/>
    </row>
    <row r="29" spans="1:12" x14ac:dyDescent="0.25">
      <c r="B29" s="4"/>
      <c r="C29" s="4"/>
      <c r="D29" s="4"/>
      <c r="E29" s="4"/>
      <c r="F29" s="4"/>
      <c r="G29" s="4"/>
      <c r="H29" s="4"/>
      <c r="J29" s="4"/>
      <c r="K29" s="4"/>
      <c r="L29" s="4"/>
    </row>
    <row r="30" spans="1:12" ht="18.75" x14ac:dyDescent="0.3">
      <c r="A30" s="2" t="s">
        <v>36</v>
      </c>
      <c r="B30" s="4"/>
      <c r="C30" s="1" t="s">
        <v>32</v>
      </c>
      <c r="D30" s="4"/>
      <c r="E30" s="4"/>
      <c r="F30" s="4"/>
      <c r="G30" s="4"/>
      <c r="H30" s="4"/>
      <c r="J30" s="4"/>
      <c r="K30" s="4"/>
      <c r="L30" s="4"/>
    </row>
    <row r="31" spans="1:12" x14ac:dyDescent="0.25">
      <c r="B31" s="80" t="s">
        <v>4</v>
      </c>
      <c r="C31" s="30">
        <v>1</v>
      </c>
      <c r="D31" s="30">
        <v>2</v>
      </c>
      <c r="E31" s="30">
        <v>3</v>
      </c>
      <c r="F31" s="6" t="s">
        <v>24</v>
      </c>
      <c r="G31" s="35" t="s">
        <v>23</v>
      </c>
      <c r="H31" s="4"/>
      <c r="J31" s="4"/>
      <c r="K31" s="4"/>
      <c r="L31" s="4"/>
    </row>
    <row r="32" spans="1:12" x14ac:dyDescent="0.25">
      <c r="B32" s="30">
        <v>1</v>
      </c>
      <c r="C32" s="36">
        <f>C$28*C$6*C10^(-$C$14)</f>
        <v>199.81673299307653</v>
      </c>
      <c r="D32" s="36">
        <f t="shared" ref="D32:E32" si="10">D$28*D$6*D10^(-$C$14)</f>
        <v>6.9807179806777322</v>
      </c>
      <c r="E32" s="36">
        <f t="shared" si="10"/>
        <v>13.895727643516489</v>
      </c>
      <c r="F32" s="114">
        <f>SUM(C32:E32)</f>
        <v>220.69317861727075</v>
      </c>
      <c r="G32" s="118">
        <f>1/F32</f>
        <v>4.5311776569869171E-3</v>
      </c>
      <c r="H32" s="4"/>
      <c r="J32" s="4"/>
      <c r="K32" s="4"/>
      <c r="L32" s="4"/>
    </row>
    <row r="33" spans="1:12" x14ac:dyDescent="0.25">
      <c r="B33" s="30">
        <v>2</v>
      </c>
      <c r="C33" s="36">
        <f t="shared" ref="C33:E33" si="11">C$28*C$6*C11^(-$C$14)</f>
        <v>22.386691722881338</v>
      </c>
      <c r="D33" s="36">
        <f t="shared" si="11"/>
        <v>83.236517117205025</v>
      </c>
      <c r="E33" s="36">
        <f t="shared" si="11"/>
        <v>105.7299531068191</v>
      </c>
      <c r="F33" s="114">
        <f t="shared" ref="F33:F34" si="12">SUM(C33:E33)</f>
        <v>211.35316194690546</v>
      </c>
      <c r="G33" s="118">
        <f t="shared" ref="G33:G34" si="13">1/F33</f>
        <v>4.7314172676120756E-3</v>
      </c>
      <c r="H33" s="4"/>
      <c r="J33" s="4"/>
      <c r="K33" s="4"/>
      <c r="L33" s="4"/>
    </row>
    <row r="34" spans="1:12" x14ac:dyDescent="0.25">
      <c r="B34" s="30">
        <v>3</v>
      </c>
      <c r="C34" s="36">
        <f t="shared" ref="C34:E34" si="14">C$28*C$6*C12^(-$C$14)</f>
        <v>36.801466203695988</v>
      </c>
      <c r="D34" s="36">
        <f t="shared" si="14"/>
        <v>24.716272298521584</v>
      </c>
      <c r="E34" s="36">
        <f t="shared" si="14"/>
        <v>154.06065239445391</v>
      </c>
      <c r="F34" s="114">
        <f t="shared" si="12"/>
        <v>215.57839089667146</v>
      </c>
      <c r="G34" s="118">
        <f t="shared" si="13"/>
        <v>4.6386838487875552E-3</v>
      </c>
      <c r="H34" s="4"/>
      <c r="J34" s="4"/>
      <c r="K34" s="4"/>
      <c r="L34" s="4"/>
    </row>
    <row r="35" spans="1:12" x14ac:dyDescent="0.25">
      <c r="B35" s="4"/>
      <c r="C35" s="4"/>
      <c r="D35" s="4"/>
      <c r="E35" s="4"/>
      <c r="F35" s="4"/>
      <c r="G35" s="4"/>
      <c r="H35" s="4"/>
      <c r="J35" s="4"/>
      <c r="K35" s="4"/>
      <c r="L35" s="4"/>
    </row>
    <row r="36" spans="1:12" x14ac:dyDescent="0.25">
      <c r="B36" s="4"/>
      <c r="C36" s="6" t="s">
        <v>33</v>
      </c>
      <c r="D36" s="4"/>
      <c r="E36" s="4"/>
      <c r="F36" s="4"/>
      <c r="G36" s="4"/>
      <c r="H36" s="4"/>
      <c r="J36" s="4"/>
      <c r="K36" s="4"/>
      <c r="L36" s="4"/>
    </row>
    <row r="37" spans="1:12" x14ac:dyDescent="0.25">
      <c r="B37" s="80" t="s">
        <v>4</v>
      </c>
      <c r="C37" s="30">
        <v>1</v>
      </c>
      <c r="D37" s="30">
        <v>2</v>
      </c>
      <c r="E37" s="30">
        <v>3</v>
      </c>
      <c r="F37" s="4"/>
      <c r="G37" s="4"/>
      <c r="H37" s="4"/>
      <c r="J37" s="4"/>
      <c r="K37" s="4"/>
      <c r="L37" s="4"/>
    </row>
    <row r="38" spans="1:12" x14ac:dyDescent="0.25">
      <c r="B38" s="30">
        <v>1</v>
      </c>
      <c r="C38" s="99">
        <f>$G32*$F3/(C10^$C$14)</f>
        <v>0.85329943638966854</v>
      </c>
      <c r="D38" s="99">
        <f>$G32*$F3/(D10^$C$14)</f>
        <v>0.12015029101582821</v>
      </c>
      <c r="E38" s="99">
        <f>$G32*$F3/(E10^$C$14)</f>
        <v>8.6269132696267709E-2</v>
      </c>
      <c r="F38" s="4"/>
      <c r="G38" s="4"/>
      <c r="H38" s="4"/>
      <c r="J38" s="4"/>
      <c r="K38" s="4"/>
      <c r="L38" s="4"/>
    </row>
    <row r="39" spans="1:12" x14ac:dyDescent="0.25">
      <c r="B39" s="30">
        <v>2</v>
      </c>
      <c r="C39" s="99">
        <f t="shared" ref="C39:E39" si="15">$G33*$F4/(C11^$C$14)</f>
        <v>3.823539023393225E-2</v>
      </c>
      <c r="D39" s="99">
        <f t="shared" si="15"/>
        <v>0.57298682628366193</v>
      </c>
      <c r="E39" s="99">
        <f t="shared" si="15"/>
        <v>0.2625295423602641</v>
      </c>
      <c r="F39" s="4"/>
      <c r="G39" s="4"/>
      <c r="H39" s="4"/>
      <c r="J39" s="4"/>
      <c r="K39" s="4"/>
      <c r="L39" s="4"/>
    </row>
    <row r="40" spans="1:12" x14ac:dyDescent="0.25">
      <c r="B40" s="30">
        <v>3</v>
      </c>
      <c r="C40" s="99">
        <f t="shared" ref="C40:E40" si="16">$G34*$F5/(C12^$C$14)</f>
        <v>0.10796862766584717</v>
      </c>
      <c r="D40" s="99">
        <f t="shared" si="16"/>
        <v>0.29226079415566636</v>
      </c>
      <c r="E40" s="99">
        <f t="shared" si="16"/>
        <v>0.65709585247129587</v>
      </c>
      <c r="F40" s="4"/>
      <c r="G40" s="4"/>
      <c r="H40" s="4"/>
      <c r="J40" s="4"/>
      <c r="K40" s="4"/>
      <c r="L40" s="4"/>
    </row>
    <row r="41" spans="1:12" x14ac:dyDescent="0.25">
      <c r="B41" s="97" t="s">
        <v>25</v>
      </c>
      <c r="C41" s="126">
        <f>SUM(C38:C40)</f>
        <v>0.99950345428944798</v>
      </c>
      <c r="D41" s="126">
        <f t="shared" ref="D41" si="17">SUM(D38:D40)</f>
        <v>0.98539791145515654</v>
      </c>
      <c r="E41" s="126">
        <f t="shared" ref="E41" si="18">SUM(E38:E40)</f>
        <v>1.0058945275278277</v>
      </c>
      <c r="F41" s="4"/>
      <c r="G41" s="4"/>
      <c r="H41" s="4"/>
      <c r="J41" s="4"/>
      <c r="K41" s="4"/>
      <c r="L41" s="4"/>
    </row>
    <row r="42" spans="1:12" x14ac:dyDescent="0.25">
      <c r="B42" s="97" t="s">
        <v>35</v>
      </c>
      <c r="C42" s="128">
        <f>1/C41</f>
        <v>1.0004967923906827</v>
      </c>
      <c r="D42" s="128">
        <f t="shared" ref="D42" si="19">1/D41</f>
        <v>1.0148184691433741</v>
      </c>
      <c r="E42" s="128">
        <f t="shared" ref="E42" si="20">1/E41</f>
        <v>0.99414001431908117</v>
      </c>
      <c r="F42" s="4"/>
      <c r="G42" s="4"/>
      <c r="H42" s="4"/>
      <c r="J42" s="4"/>
      <c r="K42" s="4"/>
      <c r="L42" s="4"/>
    </row>
    <row r="43" spans="1:12" x14ac:dyDescent="0.25">
      <c r="B43" s="23"/>
      <c r="C43" s="23"/>
      <c r="D43" s="23"/>
      <c r="E43" s="23"/>
      <c r="F43" s="4"/>
      <c r="G43" s="4"/>
      <c r="H43" s="4"/>
      <c r="J43" s="4"/>
      <c r="K43" s="4"/>
      <c r="L43" s="4"/>
    </row>
    <row r="44" spans="1:12" ht="18.75" x14ac:dyDescent="0.3">
      <c r="A44" s="2" t="s">
        <v>38</v>
      </c>
      <c r="B44" s="23"/>
      <c r="C44" s="98" t="s">
        <v>32</v>
      </c>
      <c r="D44" s="23"/>
      <c r="E44" s="23"/>
      <c r="F44" s="4"/>
      <c r="G44" s="4"/>
      <c r="H44" s="4"/>
      <c r="J44" s="4"/>
      <c r="K44" s="4"/>
      <c r="L44" s="4"/>
    </row>
    <row r="45" spans="1:12" x14ac:dyDescent="0.25">
      <c r="B45" s="80" t="s">
        <v>4</v>
      </c>
      <c r="C45" s="30">
        <v>1</v>
      </c>
      <c r="D45" s="30">
        <v>2</v>
      </c>
      <c r="E45" s="30">
        <v>3</v>
      </c>
      <c r="F45" s="6" t="s">
        <v>24</v>
      </c>
      <c r="G45" s="35" t="s">
        <v>23</v>
      </c>
      <c r="H45" s="4"/>
      <c r="J45" s="4"/>
      <c r="K45" s="4"/>
      <c r="L45" s="4"/>
    </row>
    <row r="46" spans="1:12" x14ac:dyDescent="0.25">
      <c r="B46" s="30">
        <v>1</v>
      </c>
      <c r="C46" s="36">
        <f>C$42*C$6/(C10^$C$14)</f>
        <v>199.85550857634058</v>
      </c>
      <c r="D46" s="36">
        <f t="shared" ref="D46:E46" si="21">D$42*D$6/(D10^$C$14)</f>
        <v>6.9878478611953172</v>
      </c>
      <c r="E46" s="36">
        <f t="shared" si="21"/>
        <v>13.886817301482134</v>
      </c>
      <c r="F46" s="114">
        <f>SUM(C46:E46)</f>
        <v>220.73017373901803</v>
      </c>
      <c r="G46" s="118">
        <f>1/F46</f>
        <v>4.5304182163257729E-3</v>
      </c>
      <c r="H46" s="4"/>
      <c r="J46" s="4"/>
      <c r="K46" s="4"/>
      <c r="L46" s="4"/>
    </row>
    <row r="47" spans="1:12" x14ac:dyDescent="0.25">
      <c r="B47" s="30">
        <v>2</v>
      </c>
      <c r="C47" s="36">
        <f t="shared" ref="C47:E47" si="22">C$42*C$6/(C11^$C$14)</f>
        <v>22.391035988828964</v>
      </c>
      <c r="D47" s="36">
        <f t="shared" si="22"/>
        <v>83.321532214991265</v>
      </c>
      <c r="E47" s="36">
        <f t="shared" si="22"/>
        <v>105.6621560061831</v>
      </c>
      <c r="F47" s="114">
        <f t="shared" ref="F47:F48" si="23">SUM(C47:E47)</f>
        <v>211.37472421000331</v>
      </c>
      <c r="G47" s="118">
        <f t="shared" ref="G47:G48" si="24">1/F47</f>
        <v>4.7309346173598698E-3</v>
      </c>
      <c r="H47" s="4"/>
      <c r="J47" s="4"/>
      <c r="K47" s="4"/>
      <c r="L47" s="4"/>
    </row>
    <row r="48" spans="1:12" x14ac:dyDescent="0.25">
      <c r="B48" s="30">
        <v>3</v>
      </c>
      <c r="C48" s="36">
        <f t="shared" ref="C48:E48" si="25">C$42*C$6/(C12^$C$14)</f>
        <v>36.808607739320394</v>
      </c>
      <c r="D48" s="36">
        <f t="shared" si="25"/>
        <v>24.741516703010682</v>
      </c>
      <c r="E48" s="36">
        <f t="shared" si="25"/>
        <v>153.96186425308511</v>
      </c>
      <c r="F48" s="114">
        <f t="shared" si="23"/>
        <v>215.51198869541619</v>
      </c>
      <c r="G48" s="118">
        <f t="shared" si="24"/>
        <v>4.6401130909394708E-3</v>
      </c>
      <c r="H48" s="4"/>
      <c r="J48" s="4"/>
      <c r="K48" s="4"/>
      <c r="L48" s="4"/>
    </row>
    <row r="49" spans="1:18" ht="18.75" x14ac:dyDescent="0.3">
      <c r="B49" s="23"/>
      <c r="C49" s="23"/>
      <c r="D49" s="23"/>
      <c r="E49" s="23"/>
      <c r="F49" s="4"/>
      <c r="H49" s="4"/>
      <c r="I49" s="1" t="s">
        <v>31</v>
      </c>
      <c r="J49" s="4"/>
      <c r="K49" s="4"/>
      <c r="L49" s="4"/>
      <c r="M49" s="4"/>
      <c r="N49" s="4"/>
      <c r="O49" s="6" t="s">
        <v>29</v>
      </c>
      <c r="P49" s="4"/>
      <c r="Q49" s="4"/>
      <c r="R49" s="4"/>
    </row>
    <row r="50" spans="1:18" x14ac:dyDescent="0.25">
      <c r="B50" s="80" t="s">
        <v>4</v>
      </c>
      <c r="C50" s="30">
        <v>1</v>
      </c>
      <c r="D50" s="30">
        <v>2</v>
      </c>
      <c r="E50" s="30">
        <v>3</v>
      </c>
      <c r="F50" s="4"/>
      <c r="H50" s="80" t="s">
        <v>4</v>
      </c>
      <c r="I50" s="81">
        <v>1</v>
      </c>
      <c r="J50" s="81">
        <v>2</v>
      </c>
      <c r="K50" s="81">
        <v>3</v>
      </c>
      <c r="L50" s="80" t="s">
        <v>34</v>
      </c>
      <c r="M50" s="23"/>
      <c r="N50" s="80" t="s">
        <v>4</v>
      </c>
      <c r="O50" s="81">
        <v>1</v>
      </c>
      <c r="P50" s="81">
        <v>2</v>
      </c>
      <c r="Q50" s="129">
        <v>3</v>
      </c>
      <c r="R50" s="30" t="s">
        <v>1</v>
      </c>
    </row>
    <row r="51" spans="1:18" x14ac:dyDescent="0.25">
      <c r="B51" s="30">
        <v>1</v>
      </c>
      <c r="C51" s="99">
        <f>$G46*$F3/(C10^$C$14)</f>
        <v>0.85315642052554175</v>
      </c>
      <c r="D51" s="99">
        <f t="shared" ref="D51:E51" si="26">$G46*$F3/(D10^$C$14)</f>
        <v>0.12013015342172945</v>
      </c>
      <c r="E51" s="99">
        <f t="shared" si="26"/>
        <v>8.6254673698600695E-2</v>
      </c>
      <c r="F51" s="4"/>
      <c r="H51" s="30">
        <v>1</v>
      </c>
      <c r="I51" s="37">
        <f t="shared" ref="I51:K53" si="27">$G46*C$55*$F3*C$6/(C10^$C$14)</f>
        <v>3413.8556444799892</v>
      </c>
      <c r="J51" s="37">
        <f t="shared" si="27"/>
        <v>119.34879390686517</v>
      </c>
      <c r="K51" s="37">
        <f t="shared" si="27"/>
        <v>237.14434102659703</v>
      </c>
      <c r="L51" s="93">
        <f>SUM(I51:K51)</f>
        <v>3770.3487794134512</v>
      </c>
      <c r="M51" s="23"/>
      <c r="N51" s="30">
        <v>1</v>
      </c>
      <c r="O51" s="38">
        <v>3413</v>
      </c>
      <c r="P51" s="38">
        <v>126</v>
      </c>
      <c r="Q51" s="38">
        <v>231</v>
      </c>
      <c r="R51" s="90">
        <f>SUM(O51:Q51)</f>
        <v>3770</v>
      </c>
    </row>
    <row r="52" spans="1:18" x14ac:dyDescent="0.25">
      <c r="B52" s="30">
        <v>2</v>
      </c>
      <c r="C52" s="99">
        <f t="shared" ref="C52:E52" si="28">$G47*$F4/(C11^$C$14)</f>
        <v>3.8231489854892352E-2</v>
      </c>
      <c r="D52" s="99">
        <f t="shared" si="28"/>
        <v>0.57292837609409408</v>
      </c>
      <c r="E52" s="99">
        <f t="shared" si="28"/>
        <v>0.26250276181171706</v>
      </c>
      <c r="F52" s="4"/>
      <c r="H52" s="30">
        <v>2</v>
      </c>
      <c r="I52" s="37">
        <f t="shared" si="27"/>
        <v>152.98107626923291</v>
      </c>
      <c r="J52" s="37">
        <f t="shared" si="27"/>
        <v>569.20189256563879</v>
      </c>
      <c r="K52" s="37">
        <f t="shared" si="27"/>
        <v>721.71213220311893</v>
      </c>
      <c r="L52" s="93">
        <f t="shared" ref="L52:L53" si="29">SUM(I52:K52)</f>
        <v>1443.8951010379906</v>
      </c>
      <c r="M52" s="23"/>
      <c r="N52" s="30">
        <v>2</v>
      </c>
      <c r="O52" s="38">
        <v>151</v>
      </c>
      <c r="P52" s="38">
        <v>564</v>
      </c>
      <c r="Q52" s="38">
        <v>729</v>
      </c>
      <c r="R52" s="90">
        <f t="shared" ref="R52:R53" si="30">SUM(O52:Q52)</f>
        <v>1444</v>
      </c>
    </row>
    <row r="53" spans="1:18" x14ac:dyDescent="0.25">
      <c r="B53" s="30">
        <v>3</v>
      </c>
      <c r="C53" s="99">
        <f t="shared" ref="C53:E53" si="31">$G48*$F5/(C12^$C$14)</f>
        <v>0.10800189428171814</v>
      </c>
      <c r="D53" s="99">
        <f t="shared" si="31"/>
        <v>0.29235084371713166</v>
      </c>
      <c r="E53" s="99">
        <f t="shared" si="31"/>
        <v>0.65729831272097339</v>
      </c>
      <c r="F53" s="4"/>
      <c r="H53" s="30">
        <v>3</v>
      </c>
      <c r="I53" s="37">
        <f t="shared" si="27"/>
        <v>432.16327925077866</v>
      </c>
      <c r="J53" s="37">
        <f t="shared" si="27"/>
        <v>290.44931352749597</v>
      </c>
      <c r="K53" s="37">
        <f t="shared" si="27"/>
        <v>1807.1435267702839</v>
      </c>
      <c r="L53" s="93">
        <f t="shared" si="29"/>
        <v>2529.7561195485587</v>
      </c>
      <c r="M53" s="23"/>
      <c r="N53" s="30">
        <v>3</v>
      </c>
      <c r="O53" s="38">
        <v>435</v>
      </c>
      <c r="P53" s="38">
        <v>289</v>
      </c>
      <c r="Q53" s="38">
        <v>1806</v>
      </c>
      <c r="R53" s="90">
        <f t="shared" si="30"/>
        <v>2530</v>
      </c>
    </row>
    <row r="54" spans="1:18" x14ac:dyDescent="0.25">
      <c r="B54" s="6" t="s">
        <v>25</v>
      </c>
      <c r="C54" s="127">
        <f>SUM(C51:C53)</f>
        <v>0.99938980466215221</v>
      </c>
      <c r="D54" s="127">
        <f t="shared" ref="D54" si="32">SUM(D51:D53)</f>
        <v>0.98540937323295519</v>
      </c>
      <c r="E54" s="127">
        <f t="shared" ref="E54" si="33">SUM(E51:E53)</f>
        <v>1.0060557482312911</v>
      </c>
      <c r="F54" s="4"/>
      <c r="H54" s="80" t="s">
        <v>34</v>
      </c>
      <c r="I54" s="93">
        <f>SUM(I51:I53)</f>
        <v>3999.0000000000005</v>
      </c>
      <c r="J54" s="93">
        <f t="shared" ref="J54:K54" si="34">SUM(J51:J53)</f>
        <v>978.99999999999989</v>
      </c>
      <c r="K54" s="93">
        <f t="shared" si="34"/>
        <v>2766</v>
      </c>
      <c r="L54" s="87">
        <f>SUM(L51:L53)</f>
        <v>7744.0000000000009</v>
      </c>
      <c r="M54" s="97" t="s">
        <v>26</v>
      </c>
      <c r="N54" s="30" t="s">
        <v>20</v>
      </c>
      <c r="O54" s="91">
        <f>SUM(O51:O53)</f>
        <v>3999</v>
      </c>
      <c r="P54" s="91">
        <f t="shared" ref="P54:Q54" si="35">SUM(P51:P53)</f>
        <v>979</v>
      </c>
      <c r="Q54" s="91">
        <f t="shared" si="35"/>
        <v>2766</v>
      </c>
      <c r="R54" s="92">
        <f>SUM(R51:R53)</f>
        <v>7744</v>
      </c>
    </row>
    <row r="55" spans="1:18" x14ac:dyDescent="0.25">
      <c r="B55" s="6" t="s">
        <v>35</v>
      </c>
      <c r="C55" s="125">
        <f>1/C54</f>
        <v>1.000610567903536</v>
      </c>
      <c r="D55" s="125">
        <f t="shared" ref="D55" si="36">1/D54</f>
        <v>1.0148066652940144</v>
      </c>
      <c r="E55" s="125">
        <f t="shared" ref="E55" si="37">1/E54</f>
        <v>0.99398070311517284</v>
      </c>
      <c r="F55" s="4"/>
      <c r="H55" s="4"/>
      <c r="I55" s="4"/>
      <c r="J55" s="4"/>
      <c r="K55" s="4"/>
      <c r="L55" s="39">
        <f>SUM(I54:K54)</f>
        <v>7744</v>
      </c>
      <c r="M55" s="6" t="s">
        <v>27</v>
      </c>
      <c r="N55" s="4"/>
      <c r="O55" s="4"/>
      <c r="P55" s="4"/>
      <c r="Q55" s="4"/>
      <c r="R55" s="4"/>
    </row>
    <row r="56" spans="1:18" x14ac:dyDescent="0.25">
      <c r="B56" s="4"/>
      <c r="C56" s="4"/>
      <c r="D56" s="4"/>
      <c r="E56" s="4"/>
      <c r="F56" s="4"/>
      <c r="G56" s="4"/>
      <c r="H56" s="4"/>
      <c r="J56" s="4"/>
      <c r="K56" s="4"/>
      <c r="L56" s="4"/>
    </row>
    <row r="57" spans="1:18" ht="18.75" x14ac:dyDescent="0.3">
      <c r="A57" s="2" t="s">
        <v>42</v>
      </c>
      <c r="B57" s="23"/>
      <c r="C57" s="98" t="s">
        <v>32</v>
      </c>
      <c r="D57" s="23"/>
      <c r="E57" s="23"/>
      <c r="F57" s="4"/>
      <c r="G57" s="4"/>
      <c r="H57" s="4"/>
      <c r="J57" s="4"/>
      <c r="K57" s="4"/>
      <c r="L57" s="4"/>
    </row>
    <row r="58" spans="1:18" x14ac:dyDescent="0.25">
      <c r="B58" s="80" t="s">
        <v>4</v>
      </c>
      <c r="C58" s="30">
        <v>1</v>
      </c>
      <c r="D58" s="30">
        <v>2</v>
      </c>
      <c r="E58" s="30">
        <v>3</v>
      </c>
      <c r="F58" s="6" t="s">
        <v>24</v>
      </c>
      <c r="G58" s="35" t="s">
        <v>23</v>
      </c>
      <c r="H58" s="4"/>
      <c r="J58" s="4"/>
      <c r="K58" s="4"/>
      <c r="L58" s="4"/>
    </row>
    <row r="59" spans="1:18" x14ac:dyDescent="0.25">
      <c r="B59" s="30">
        <v>1</v>
      </c>
      <c r="C59" s="36">
        <f>C$55*C$6/(C10^$C$14)</f>
        <v>199.87823594853984</v>
      </c>
      <c r="D59" s="36">
        <f t="shared" ref="D59:E59" si="38">D$55*D$6/(D10^$C$14)</f>
        <v>6.9877665821232364</v>
      </c>
      <c r="E59" s="36">
        <f t="shared" si="38"/>
        <v>13.884591935285332</v>
      </c>
      <c r="F59" s="114">
        <f>SUM(C59:E59)</f>
        <v>220.75059446594841</v>
      </c>
      <c r="G59" s="118">
        <f>1/F59</f>
        <v>4.5299991260238882E-3</v>
      </c>
      <c r="H59" s="4"/>
      <c r="J59" s="4"/>
      <c r="K59" s="4"/>
      <c r="L59" s="4"/>
    </row>
    <row r="60" spans="1:18" x14ac:dyDescent="0.25">
      <c r="B60" s="30">
        <v>2</v>
      </c>
      <c r="C60" s="36">
        <f>C$55*C$6/(C11^$C$14)</f>
        <v>22.39358227545609</v>
      </c>
      <c r="D60" s="36">
        <f t="shared" ref="D60:E60" si="39">D$55*D$6/(D11^$C$14)</f>
        <v>83.320563061546991</v>
      </c>
      <c r="E60" s="36">
        <f t="shared" si="39"/>
        <v>105.64522361734608</v>
      </c>
      <c r="F60" s="114">
        <f t="shared" ref="F60:F61" si="40">SUM(C60:E60)</f>
        <v>211.35936895434918</v>
      </c>
      <c r="G60" s="118">
        <f t="shared" ref="G60:G61" si="41">1/F60</f>
        <v>4.7312783197038539E-3</v>
      </c>
      <c r="H60" s="4"/>
      <c r="J60" s="4"/>
      <c r="K60" s="4"/>
      <c r="L60" s="4"/>
    </row>
    <row r="61" spans="1:18" x14ac:dyDescent="0.25">
      <c r="B61" s="30">
        <v>3</v>
      </c>
      <c r="C61" s="36">
        <f>C$55*C$6/(C12^$C$14)</f>
        <v>36.812793578050517</v>
      </c>
      <c r="D61" s="36">
        <f t="shared" ref="D61:E61" si="42">D$55*D$6/(D12^$C$14)</f>
        <v>24.741228922343524</v>
      </c>
      <c r="E61" s="36">
        <f t="shared" si="42"/>
        <v>153.93719182304824</v>
      </c>
      <c r="F61" s="114">
        <f t="shared" si="40"/>
        <v>215.49121432344228</v>
      </c>
      <c r="G61" s="118">
        <f t="shared" si="41"/>
        <v>4.6405604197814138E-3</v>
      </c>
      <c r="H61" s="4"/>
      <c r="J61" s="4"/>
      <c r="K61" s="4"/>
      <c r="L61" s="4"/>
    </row>
    <row r="62" spans="1:18" ht="18.75" x14ac:dyDescent="0.3">
      <c r="B62" s="23"/>
      <c r="C62" s="23"/>
      <c r="D62" s="23"/>
      <c r="E62" s="23"/>
      <c r="F62" s="4"/>
      <c r="H62" s="4"/>
      <c r="I62" s="1" t="s">
        <v>31</v>
      </c>
      <c r="J62" s="4"/>
      <c r="K62" s="4"/>
      <c r="L62" s="4"/>
      <c r="M62" s="4"/>
      <c r="O62" s="1" t="s">
        <v>29</v>
      </c>
    </row>
    <row r="63" spans="1:18" x14ac:dyDescent="0.25">
      <c r="B63" s="80" t="s">
        <v>4</v>
      </c>
      <c r="C63" s="30">
        <v>1</v>
      </c>
      <c r="D63" s="30">
        <v>2</v>
      </c>
      <c r="E63" s="30">
        <v>3</v>
      </c>
      <c r="F63" s="4"/>
      <c r="H63" s="80" t="s">
        <v>4</v>
      </c>
      <c r="I63" s="81">
        <v>1</v>
      </c>
      <c r="J63" s="81">
        <v>2</v>
      </c>
      <c r="K63" s="81">
        <v>3</v>
      </c>
      <c r="L63" s="80" t="s">
        <v>34</v>
      </c>
      <c r="M63" s="23"/>
      <c r="N63" t="s">
        <v>4</v>
      </c>
      <c r="O63" s="4">
        <v>1</v>
      </c>
      <c r="P63" s="4">
        <v>2</v>
      </c>
      <c r="Q63" s="4">
        <v>3</v>
      </c>
      <c r="R63" s="4" t="s">
        <v>1</v>
      </c>
    </row>
    <row r="64" spans="1:18" x14ac:dyDescent="0.25">
      <c r="B64" s="30">
        <v>1</v>
      </c>
      <c r="C64" s="99">
        <f>$G59*$F3/(C10^$C$14)</f>
        <v>0.85307749854422354</v>
      </c>
      <c r="D64" s="99">
        <f t="shared" ref="D64:E64" si="43">$G59*$F3/(D10^$C$14)</f>
        <v>0.12011904067675559</v>
      </c>
      <c r="E64" s="99">
        <f t="shared" si="43"/>
        <v>8.6246694634524668E-2</v>
      </c>
      <c r="F64" s="4"/>
      <c r="H64" s="30">
        <v>1</v>
      </c>
      <c r="I64" s="37">
        <f>$G59*C$68*$F3*C$6/(C10^$C$14)</f>
        <v>3413.7643752930048</v>
      </c>
      <c r="J64" s="37">
        <f t="shared" ref="J64:K64" si="44">$G59*D$68*$F3*D$6/(D10^$C$14)</f>
        <v>119.33064568318098</v>
      </c>
      <c r="K64" s="37">
        <f t="shared" si="44"/>
        <v>237.104855595386</v>
      </c>
      <c r="L64" s="93">
        <f>SUM(I64:K64)</f>
        <v>3770.1998765715721</v>
      </c>
      <c r="M64" s="23"/>
      <c r="N64">
        <v>1</v>
      </c>
      <c r="O64" s="130">
        <v>3413</v>
      </c>
      <c r="P64" s="130">
        <v>126</v>
      </c>
      <c r="Q64" s="130">
        <v>231</v>
      </c>
      <c r="R64" s="100">
        <v>3770</v>
      </c>
    </row>
    <row r="65" spans="2:18" x14ac:dyDescent="0.25">
      <c r="B65" s="30">
        <v>2</v>
      </c>
      <c r="C65" s="99">
        <f t="shared" ref="C65:E65" si="45">$G60*$F4/(C11^$C$14)</f>
        <v>3.8234267372178027E-2</v>
      </c>
      <c r="D65" s="99">
        <f t="shared" si="45"/>
        <v>0.57296999933383952</v>
      </c>
      <c r="E65" s="99">
        <f t="shared" si="45"/>
        <v>0.26252183263425727</v>
      </c>
      <c r="F65" s="4"/>
      <c r="H65" s="30">
        <v>2</v>
      </c>
      <c r="I65" s="37">
        <f t="shared" ref="I65:K65" si="46">$G60*C$68*$F4*C$6/(C11^$C$14)</f>
        <v>153.00225371470489</v>
      </c>
      <c r="J65" s="37">
        <f t="shared" si="46"/>
        <v>569.20934093698418</v>
      </c>
      <c r="K65" s="37">
        <f t="shared" si="46"/>
        <v>721.71115056813824</v>
      </c>
      <c r="L65" s="93">
        <f t="shared" ref="L65:L66" si="47">SUM(I65:K65)</f>
        <v>1443.9227452198274</v>
      </c>
      <c r="M65" s="23"/>
      <c r="N65">
        <v>2</v>
      </c>
      <c r="O65" s="130">
        <v>151</v>
      </c>
      <c r="P65" s="130">
        <v>564</v>
      </c>
      <c r="Q65" s="130">
        <v>729</v>
      </c>
      <c r="R65" s="100">
        <v>1444</v>
      </c>
    </row>
    <row r="66" spans="2:18" x14ac:dyDescent="0.25">
      <c r="B66" s="30">
        <v>3</v>
      </c>
      <c r="C66" s="99">
        <f t="shared" ref="C66:E66" si="48">$G61*$F5/(C12^$C$14)</f>
        <v>0.10801230617499527</v>
      </c>
      <c r="D66" s="99">
        <f t="shared" si="48"/>
        <v>0.29237902772079666</v>
      </c>
      <c r="E66" s="99">
        <f t="shared" si="48"/>
        <v>0.65736167938624168</v>
      </c>
      <c r="F66" s="4"/>
      <c r="H66" s="30">
        <v>3</v>
      </c>
      <c r="I66" s="37">
        <f t="shared" ref="I66:K66" si="49">$G61*C$68*$F5*C$6/(C12^$C$14)</f>
        <v>432.23337099228939</v>
      </c>
      <c r="J66" s="37">
        <f t="shared" si="49"/>
        <v>290.46001337983466</v>
      </c>
      <c r="K66" s="37">
        <f t="shared" si="49"/>
        <v>1807.1839938364762</v>
      </c>
      <c r="L66" s="93">
        <f t="shared" si="47"/>
        <v>2529.8773782086</v>
      </c>
      <c r="M66" s="23"/>
      <c r="N66">
        <v>3</v>
      </c>
      <c r="O66" s="130">
        <v>435</v>
      </c>
      <c r="P66" s="130">
        <v>289</v>
      </c>
      <c r="Q66" s="130">
        <v>1806</v>
      </c>
      <c r="R66" s="100">
        <v>2530</v>
      </c>
    </row>
    <row r="67" spans="2:18" x14ac:dyDescent="0.25">
      <c r="B67" s="6" t="s">
        <v>25</v>
      </c>
      <c r="C67" s="127">
        <f>SUM(C64:C66)</f>
        <v>0.99932407209139684</v>
      </c>
      <c r="D67" s="127">
        <f t="shared" ref="D67:E67" si="50">SUM(D64:D66)</f>
        <v>0.98546806773139184</v>
      </c>
      <c r="E67" s="127">
        <f t="shared" si="50"/>
        <v>1.0061302066550235</v>
      </c>
      <c r="F67" s="4"/>
      <c r="H67" s="80" t="s">
        <v>34</v>
      </c>
      <c r="I67" s="93">
        <f>SUM(I64:I66)</f>
        <v>3998.9999999999991</v>
      </c>
      <c r="J67" s="93">
        <f t="shared" ref="J67:K67" si="51">SUM(J64:J66)</f>
        <v>978.99999999999977</v>
      </c>
      <c r="K67" s="93">
        <f t="shared" si="51"/>
        <v>2766.0000000000005</v>
      </c>
      <c r="L67" s="87">
        <f>SUM(L64:L66)</f>
        <v>7743.9999999999991</v>
      </c>
      <c r="M67" s="97" t="s">
        <v>26</v>
      </c>
      <c r="N67" t="s">
        <v>20</v>
      </c>
      <c r="O67" s="101">
        <v>3999</v>
      </c>
      <c r="P67" s="101">
        <v>979</v>
      </c>
      <c r="Q67" s="101">
        <v>2766</v>
      </c>
      <c r="R67" s="102">
        <v>7744</v>
      </c>
    </row>
    <row r="68" spans="2:18" x14ac:dyDescent="0.25">
      <c r="B68" s="6" t="s">
        <v>35</v>
      </c>
      <c r="C68" s="125">
        <f>1/C67</f>
        <v>1.0006763850961666</v>
      </c>
      <c r="D68" s="125">
        <f t="shared" ref="D68:E68" si="52">1/D67</f>
        <v>1.0147462233881017</v>
      </c>
      <c r="E68" s="125">
        <f t="shared" si="52"/>
        <v>0.9939071438125251</v>
      </c>
      <c r="F68" s="4"/>
      <c r="H68" s="4"/>
      <c r="I68" s="4"/>
      <c r="J68" s="4"/>
      <c r="K68" s="4"/>
      <c r="L68" s="39">
        <f>SUM(I67:K67)</f>
        <v>7744</v>
      </c>
      <c r="M68" s="6" t="s">
        <v>27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opLeftCell="A25" zoomScale="50" zoomScaleNormal="50" workbookViewId="0">
      <selection activeCell="N14" sqref="N14"/>
    </sheetView>
  </sheetViews>
  <sheetFormatPr defaultRowHeight="15" x14ac:dyDescent="0.25"/>
  <cols>
    <col min="3" max="5" width="11.140625" customWidth="1"/>
    <col min="6" max="6" width="11.28515625" customWidth="1"/>
    <col min="7" max="7" width="15" customWidth="1"/>
    <col min="9" max="12" width="11.140625" customWidth="1"/>
  </cols>
  <sheetData>
    <row r="1" spans="1:12" ht="15.75" thickBot="1" x14ac:dyDescent="0.3"/>
    <row r="2" spans="1:12" x14ac:dyDescent="0.25">
      <c r="B2" s="50" t="s">
        <v>4</v>
      </c>
      <c r="C2" s="28">
        <v>1</v>
      </c>
      <c r="D2" s="28">
        <v>2</v>
      </c>
      <c r="E2" s="28">
        <v>3</v>
      </c>
      <c r="F2" s="29" t="s">
        <v>1</v>
      </c>
      <c r="G2" s="4"/>
      <c r="H2" s="4"/>
      <c r="I2" s="4"/>
      <c r="J2" s="4"/>
      <c r="K2" s="4"/>
      <c r="L2" s="4"/>
    </row>
    <row r="3" spans="1:12" x14ac:dyDescent="0.25">
      <c r="B3" s="51">
        <v>1</v>
      </c>
      <c r="C3" s="31"/>
      <c r="D3" s="31"/>
      <c r="E3" s="31"/>
      <c r="F3" s="48">
        <v>3770</v>
      </c>
      <c r="G3" s="4"/>
      <c r="H3" s="4"/>
      <c r="I3" s="4"/>
      <c r="J3" s="4"/>
      <c r="K3" s="4"/>
      <c r="L3" s="4"/>
    </row>
    <row r="4" spans="1:12" x14ac:dyDescent="0.25">
      <c r="B4" s="51">
        <v>2</v>
      </c>
      <c r="C4" s="31"/>
      <c r="D4" s="31"/>
      <c r="E4" s="31"/>
      <c r="F4" s="42">
        <v>1444</v>
      </c>
      <c r="G4" s="4"/>
      <c r="H4" s="4"/>
      <c r="I4" s="4"/>
      <c r="J4" s="4"/>
      <c r="K4" s="4"/>
      <c r="L4" s="4"/>
    </row>
    <row r="5" spans="1:12" x14ac:dyDescent="0.25">
      <c r="B5" s="51">
        <v>3</v>
      </c>
      <c r="C5" s="31"/>
      <c r="D5" s="31"/>
      <c r="E5" s="31"/>
      <c r="F5" s="42">
        <v>2530</v>
      </c>
      <c r="G5" s="4"/>
      <c r="H5" s="4"/>
      <c r="I5" s="4"/>
      <c r="J5" s="4"/>
      <c r="K5" s="4"/>
      <c r="L5" s="4"/>
    </row>
    <row r="6" spans="1:12" x14ac:dyDescent="0.25">
      <c r="B6" s="51" t="s">
        <v>20</v>
      </c>
      <c r="C6" s="40">
        <v>3999</v>
      </c>
      <c r="D6" s="40">
        <v>979</v>
      </c>
      <c r="E6" s="40">
        <v>2766</v>
      </c>
      <c r="F6" s="41">
        <f>SUM(F3:F5)</f>
        <v>7744</v>
      </c>
      <c r="G6" s="4"/>
      <c r="H6" s="4"/>
      <c r="I6" s="4"/>
      <c r="J6" s="4"/>
      <c r="K6" s="4"/>
      <c r="L6" s="4"/>
    </row>
    <row r="7" spans="1:12" x14ac:dyDescent="0.25">
      <c r="B7" s="22"/>
      <c r="C7" s="23"/>
      <c r="D7" s="23"/>
      <c r="E7" s="23"/>
      <c r="F7" s="24"/>
      <c r="G7" s="4"/>
      <c r="H7" s="4"/>
      <c r="I7" s="4"/>
      <c r="J7" s="4"/>
      <c r="K7" s="4"/>
      <c r="L7" s="4"/>
    </row>
    <row r="8" spans="1:12" x14ac:dyDescent="0.25">
      <c r="B8" s="22"/>
      <c r="C8" s="60" t="s">
        <v>0</v>
      </c>
      <c r="D8" s="23"/>
      <c r="E8" s="23"/>
      <c r="F8" s="24"/>
      <c r="G8" s="4"/>
      <c r="H8" s="4"/>
      <c r="I8" s="4"/>
      <c r="J8" s="4"/>
      <c r="K8" s="4"/>
      <c r="L8" s="4"/>
    </row>
    <row r="9" spans="1:12" x14ac:dyDescent="0.25">
      <c r="B9" s="61" t="s">
        <v>4</v>
      </c>
      <c r="C9" s="30">
        <v>1</v>
      </c>
      <c r="D9" s="30">
        <v>2</v>
      </c>
      <c r="E9" s="30">
        <v>3</v>
      </c>
      <c r="F9" s="24"/>
      <c r="G9" s="4"/>
      <c r="H9" s="4"/>
      <c r="I9" s="4"/>
      <c r="J9" s="4"/>
      <c r="K9" s="4"/>
      <c r="L9" s="4"/>
    </row>
    <row r="10" spans="1:12" x14ac:dyDescent="0.25">
      <c r="B10" s="51">
        <v>1</v>
      </c>
      <c r="C10" s="32">
        <v>7</v>
      </c>
      <c r="D10" s="32">
        <v>25</v>
      </c>
      <c r="E10" s="32">
        <v>31</v>
      </c>
      <c r="F10" s="24"/>
      <c r="G10" s="4"/>
      <c r="H10" s="4"/>
      <c r="I10" s="4"/>
      <c r="J10" s="4"/>
      <c r="K10" s="4"/>
      <c r="L10" s="4"/>
    </row>
    <row r="11" spans="1:12" x14ac:dyDescent="0.25">
      <c r="B11" s="51">
        <v>2</v>
      </c>
      <c r="C11" s="32">
        <v>29</v>
      </c>
      <c r="D11" s="32">
        <v>5</v>
      </c>
      <c r="E11" s="32">
        <v>8.3000000000000007</v>
      </c>
      <c r="F11" s="24"/>
      <c r="G11" s="4"/>
      <c r="H11" s="4"/>
      <c r="I11" s="4"/>
      <c r="J11" s="4"/>
      <c r="K11" s="4"/>
      <c r="L11" s="4"/>
    </row>
    <row r="12" spans="1:12" x14ac:dyDescent="0.25">
      <c r="B12" s="51">
        <v>3</v>
      </c>
      <c r="C12" s="32">
        <v>21</v>
      </c>
      <c r="D12" s="32">
        <v>11</v>
      </c>
      <c r="E12" s="32">
        <v>6.5</v>
      </c>
      <c r="F12" s="24"/>
      <c r="G12" s="4"/>
      <c r="H12" s="4"/>
      <c r="I12" s="4"/>
      <c r="J12" s="4"/>
      <c r="K12" s="4"/>
      <c r="L12" s="4"/>
    </row>
    <row r="13" spans="1:12" x14ac:dyDescent="0.25">
      <c r="B13" s="22"/>
      <c r="C13" s="23"/>
      <c r="D13" s="23"/>
      <c r="E13" s="23"/>
      <c r="F13" s="24"/>
      <c r="G13" s="4"/>
      <c r="H13" s="4"/>
      <c r="I13" s="4"/>
      <c r="J13" s="4"/>
      <c r="K13" s="4"/>
      <c r="L13" s="4"/>
    </row>
    <row r="14" spans="1:12" ht="19.5" thickBot="1" x14ac:dyDescent="0.35">
      <c r="B14" s="3" t="s">
        <v>13</v>
      </c>
      <c r="C14" s="34">
        <v>1.54</v>
      </c>
      <c r="D14" s="25"/>
      <c r="E14" s="25"/>
      <c r="F14" s="26"/>
      <c r="G14" s="4"/>
      <c r="H14" s="4"/>
      <c r="I14" s="4"/>
      <c r="J14" s="4"/>
      <c r="K14" s="4"/>
      <c r="L14" s="4"/>
    </row>
    <row r="15" spans="1:12" x14ac:dyDescent="0.25">
      <c r="B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18.75" x14ac:dyDescent="0.3">
      <c r="A16" s="2" t="s">
        <v>37</v>
      </c>
      <c r="B16" s="4"/>
      <c r="C16" s="1" t="s">
        <v>32</v>
      </c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B17" s="80" t="s">
        <v>4</v>
      </c>
      <c r="C17" s="30">
        <v>1</v>
      </c>
      <c r="D17" s="30">
        <v>2</v>
      </c>
      <c r="E17" s="30">
        <v>3</v>
      </c>
      <c r="F17" s="6" t="s">
        <v>24</v>
      </c>
      <c r="G17" s="35" t="s">
        <v>23</v>
      </c>
      <c r="H17" s="4"/>
      <c r="I17" s="4"/>
      <c r="J17" s="4"/>
      <c r="K17" s="4"/>
      <c r="L17" s="4"/>
    </row>
    <row r="18" spans="1:12" x14ac:dyDescent="0.25">
      <c r="B18" s="30">
        <v>1</v>
      </c>
      <c r="C18" s="36">
        <f>C$6/(C10^$C$14)</f>
        <v>199.75627118082681</v>
      </c>
      <c r="D18" s="36">
        <f t="shared" ref="C18:E20" si="0">D$6/(D10^$C$14)</f>
        <v>6.885810687988247</v>
      </c>
      <c r="E18" s="36">
        <f t="shared" si="0"/>
        <v>13.968673528339634</v>
      </c>
      <c r="F18" s="114">
        <f>SUM(C18:E18)</f>
        <v>220.61075539715469</v>
      </c>
      <c r="G18" s="118">
        <f>1/F18</f>
        <v>4.5328705674378801E-3</v>
      </c>
      <c r="H18" s="4"/>
      <c r="I18" s="4"/>
      <c r="J18" s="4"/>
      <c r="K18" s="4"/>
      <c r="L18" s="4"/>
    </row>
    <row r="19" spans="1:12" x14ac:dyDescent="0.25">
      <c r="B19" s="30">
        <v>2</v>
      </c>
      <c r="C19" s="36">
        <f t="shared" si="0"/>
        <v>22.379917815953895</v>
      </c>
      <c r="D19" s="36">
        <f t="shared" si="0"/>
        <v>82.104863823895926</v>
      </c>
      <c r="E19" s="36">
        <f t="shared" si="0"/>
        <v>106.28498449341117</v>
      </c>
      <c r="F19" s="114">
        <f t="shared" ref="F19:F20" si="1">SUM(C19:E19)</f>
        <v>210.76976613326099</v>
      </c>
      <c r="G19" s="118">
        <f t="shared" ref="G19:G20" si="2">1/F19</f>
        <v>4.744513496151727E-3</v>
      </c>
      <c r="H19" s="4"/>
      <c r="I19" s="4"/>
      <c r="J19" s="4"/>
      <c r="K19" s="4"/>
      <c r="L19" s="4"/>
    </row>
    <row r="20" spans="1:12" x14ac:dyDescent="0.25">
      <c r="B20" s="30">
        <v>3</v>
      </c>
      <c r="C20" s="36">
        <f t="shared" si="0"/>
        <v>36.790330583036038</v>
      </c>
      <c r="D20" s="36">
        <f t="shared" si="0"/>
        <v>24.380238885379594</v>
      </c>
      <c r="E20" s="36">
        <f t="shared" si="0"/>
        <v>154.86939670016059</v>
      </c>
      <c r="F20" s="114">
        <f t="shared" si="1"/>
        <v>216.03996616857623</v>
      </c>
      <c r="G20" s="118">
        <f t="shared" si="2"/>
        <v>4.6287731744028273E-3</v>
      </c>
      <c r="H20" s="4"/>
      <c r="I20" s="4"/>
      <c r="J20" s="4"/>
      <c r="K20" s="4"/>
      <c r="L20" s="4"/>
    </row>
    <row r="21" spans="1:12" x14ac:dyDescent="0.25">
      <c r="B21" s="4"/>
      <c r="C21" s="4"/>
      <c r="D21" s="4"/>
      <c r="E21" s="4"/>
      <c r="F21" s="4"/>
      <c r="G21" s="4"/>
      <c r="H21" s="4"/>
      <c r="J21" s="4"/>
      <c r="K21" s="4"/>
      <c r="L21" s="4"/>
    </row>
    <row r="22" spans="1:12" x14ac:dyDescent="0.25">
      <c r="B22" s="4"/>
      <c r="C22" s="6" t="s">
        <v>33</v>
      </c>
      <c r="D22" s="4"/>
      <c r="E22" s="4"/>
      <c r="F22" s="4"/>
      <c r="G22" s="4"/>
      <c r="H22" s="4"/>
      <c r="J22" s="4"/>
      <c r="K22" s="4"/>
      <c r="L22" s="4"/>
    </row>
    <row r="23" spans="1:12" x14ac:dyDescent="0.25">
      <c r="B23" s="80" t="s">
        <v>4</v>
      </c>
      <c r="C23" s="30">
        <v>1</v>
      </c>
      <c r="D23" s="30">
        <v>2</v>
      </c>
      <c r="E23" s="30">
        <v>3</v>
      </c>
      <c r="F23" s="4"/>
      <c r="G23" s="4"/>
      <c r="H23" s="4"/>
      <c r="J23" s="4"/>
      <c r="K23" s="4"/>
      <c r="L23" s="4"/>
    </row>
    <row r="24" spans="1:12" x14ac:dyDescent="0.25">
      <c r="B24" s="30">
        <v>1</v>
      </c>
      <c r="C24" s="99">
        <f>$F3*$G18/(C10^$C$14)</f>
        <v>0.85361824082485493</v>
      </c>
      <c r="D24" s="99">
        <f>$F3*$G18/(D10^$C$14)</f>
        <v>0.1201951808212485</v>
      </c>
      <c r="E24" s="99">
        <f>$F3*$G18/(E10^$C$14)</f>
        <v>8.6301364033768202E-2</v>
      </c>
      <c r="F24" s="4"/>
      <c r="G24" s="4"/>
      <c r="H24" s="4"/>
      <c r="J24" s="4"/>
      <c r="K24" s="4"/>
      <c r="L24" s="4"/>
    </row>
    <row r="25" spans="1:12" x14ac:dyDescent="0.25">
      <c r="B25" s="30">
        <v>2</v>
      </c>
      <c r="C25" s="99">
        <f t="shared" ref="C25:E26" si="3">$F4*$G19/(C11^$C$14)</f>
        <v>3.8341223091294889E-2</v>
      </c>
      <c r="D25" s="99">
        <f t="shared" si="3"/>
        <v>0.57457281331519838</v>
      </c>
      <c r="E25" s="99">
        <f t="shared" si="3"/>
        <v>0.26325620557568064</v>
      </c>
      <c r="F25" s="4"/>
      <c r="G25" s="4"/>
      <c r="H25" s="4"/>
      <c r="J25" s="4"/>
      <c r="K25" s="4"/>
      <c r="L25" s="4"/>
    </row>
    <row r="26" spans="1:12" x14ac:dyDescent="0.25">
      <c r="B26" s="30">
        <v>3</v>
      </c>
      <c r="C26" s="99">
        <f t="shared" si="3"/>
        <v>0.10773794975214503</v>
      </c>
      <c r="D26" s="99">
        <f t="shared" si="3"/>
        <v>0.29163637100877399</v>
      </c>
      <c r="E26" s="99">
        <f t="shared" si="3"/>
        <v>0.65569194928545993</v>
      </c>
      <c r="F26" s="4"/>
      <c r="G26" s="4"/>
      <c r="H26" s="4"/>
      <c r="J26" s="4"/>
      <c r="K26" s="4"/>
      <c r="L26" s="4"/>
    </row>
    <row r="27" spans="1:12" x14ac:dyDescent="0.25">
      <c r="B27" s="6" t="s">
        <v>25</v>
      </c>
      <c r="C27" s="114">
        <f>SUM(C24:C26)</f>
        <v>0.99969741366829479</v>
      </c>
      <c r="D27" s="114">
        <f t="shared" ref="D27:E27" si="4">SUM(D24:D26)</f>
        <v>0.98640436514522079</v>
      </c>
      <c r="E27" s="114">
        <f t="shared" si="4"/>
        <v>1.0052495188949089</v>
      </c>
      <c r="F27" s="4"/>
      <c r="G27" s="4"/>
      <c r="H27" s="4"/>
      <c r="J27" s="4"/>
      <c r="K27" s="4"/>
      <c r="L27" s="4"/>
    </row>
    <row r="28" spans="1:12" x14ac:dyDescent="0.25">
      <c r="B28" s="6" t="s">
        <v>35</v>
      </c>
      <c r="C28" s="125">
        <f>1/C27</f>
        <v>1.0003026779179061</v>
      </c>
      <c r="D28" s="125">
        <f t="shared" ref="D28:E28" si="5">1/D27</f>
        <v>1.0137830238137455</v>
      </c>
      <c r="E28" s="125">
        <f t="shared" si="5"/>
        <v>0.99477789464581912</v>
      </c>
      <c r="F28" s="4"/>
      <c r="G28" s="4"/>
      <c r="H28" s="4"/>
      <c r="J28" s="4"/>
      <c r="K28" s="4"/>
      <c r="L28" s="4"/>
    </row>
    <row r="29" spans="1:12" x14ac:dyDescent="0.25">
      <c r="B29" s="4"/>
      <c r="C29" s="4"/>
      <c r="D29" s="4"/>
      <c r="E29" s="4"/>
      <c r="F29" s="4"/>
      <c r="G29" s="4"/>
      <c r="H29" s="4"/>
      <c r="J29" s="4"/>
      <c r="K29" s="4"/>
      <c r="L29" s="4"/>
    </row>
    <row r="30" spans="1:12" ht="18.75" x14ac:dyDescent="0.3">
      <c r="A30" s="2" t="s">
        <v>36</v>
      </c>
      <c r="B30" s="4"/>
      <c r="C30" s="1" t="s">
        <v>32</v>
      </c>
      <c r="D30" s="4"/>
      <c r="E30" s="4"/>
      <c r="F30" s="4"/>
      <c r="G30" s="4"/>
      <c r="H30" s="4"/>
      <c r="J30" s="4"/>
      <c r="K30" s="4"/>
      <c r="L30" s="4"/>
    </row>
    <row r="31" spans="1:12" x14ac:dyDescent="0.25">
      <c r="B31" s="80" t="s">
        <v>4</v>
      </c>
      <c r="C31" s="30">
        <v>1</v>
      </c>
      <c r="D31" s="30">
        <v>2</v>
      </c>
      <c r="E31" s="30">
        <v>3</v>
      </c>
      <c r="F31" s="6" t="s">
        <v>24</v>
      </c>
      <c r="G31" s="35" t="s">
        <v>23</v>
      </c>
      <c r="H31" s="4"/>
      <c r="J31" s="4"/>
      <c r="K31" s="4"/>
      <c r="L31" s="4"/>
    </row>
    <row r="32" spans="1:12" x14ac:dyDescent="0.25">
      <c r="B32" s="30">
        <v>1</v>
      </c>
      <c r="C32" s="36">
        <f>C$28*C$6/(C10^$C$14)</f>
        <v>199.8167329930765</v>
      </c>
      <c r="D32" s="36">
        <f t="shared" ref="D32:E33" si="6">D$28*D$6/(D10^$C$14)</f>
        <v>6.9807179806777322</v>
      </c>
      <c r="E32" s="36">
        <f t="shared" si="6"/>
        <v>13.895727643516487</v>
      </c>
      <c r="F32" s="114">
        <f>SUM(C32:E32)</f>
        <v>220.69317861727072</v>
      </c>
      <c r="G32" s="118">
        <f>1/F32</f>
        <v>4.5311776569869171E-3</v>
      </c>
      <c r="H32" s="4"/>
      <c r="J32" s="4"/>
      <c r="K32" s="4"/>
      <c r="L32" s="4"/>
    </row>
    <row r="33" spans="1:12" x14ac:dyDescent="0.25">
      <c r="B33" s="30">
        <v>2</v>
      </c>
      <c r="C33" s="36">
        <f>C$28*C$6/(C11^$C$14)</f>
        <v>22.386691722881338</v>
      </c>
      <c r="D33" s="36">
        <f t="shared" si="6"/>
        <v>83.236517117205025</v>
      </c>
      <c r="E33" s="36">
        <f t="shared" si="6"/>
        <v>105.7299531068191</v>
      </c>
      <c r="F33" s="114">
        <f t="shared" ref="F33:F34" si="7">SUM(C33:E33)</f>
        <v>211.35316194690546</v>
      </c>
      <c r="G33" s="118">
        <f t="shared" ref="G33:G34" si="8">1/F33</f>
        <v>4.7314172676120756E-3</v>
      </c>
      <c r="H33" s="4"/>
      <c r="J33" s="4"/>
      <c r="K33" s="4"/>
      <c r="L33" s="4"/>
    </row>
    <row r="34" spans="1:12" x14ac:dyDescent="0.25">
      <c r="B34" s="30">
        <v>3</v>
      </c>
      <c r="C34" s="36">
        <f t="shared" ref="C34:E34" si="9">C$28*C$6/(C12^$C$14)</f>
        <v>36.801466203695988</v>
      </c>
      <c r="D34" s="36">
        <f t="shared" si="9"/>
        <v>24.716272298521584</v>
      </c>
      <c r="E34" s="36">
        <f t="shared" si="9"/>
        <v>154.06065239445391</v>
      </c>
      <c r="F34" s="114">
        <f t="shared" si="7"/>
        <v>215.57839089667146</v>
      </c>
      <c r="G34" s="118">
        <f t="shared" si="8"/>
        <v>4.6386838487875552E-3</v>
      </c>
      <c r="H34" s="4"/>
      <c r="J34" s="4"/>
      <c r="K34" s="4"/>
      <c r="L34" s="4"/>
    </row>
    <row r="35" spans="1:12" x14ac:dyDescent="0.25">
      <c r="B35" s="4"/>
      <c r="C35" s="4"/>
      <c r="D35" s="4"/>
      <c r="E35" s="4"/>
      <c r="F35" s="4"/>
      <c r="G35" s="4"/>
      <c r="H35" s="4"/>
      <c r="J35" s="4"/>
      <c r="K35" s="4"/>
      <c r="L35" s="4"/>
    </row>
    <row r="36" spans="1:12" x14ac:dyDescent="0.25">
      <c r="B36" s="4"/>
      <c r="C36" s="6" t="s">
        <v>33</v>
      </c>
      <c r="D36" s="4"/>
      <c r="E36" s="4"/>
      <c r="F36" s="4"/>
      <c r="G36" s="4"/>
      <c r="H36" s="4"/>
      <c r="J36" s="4"/>
      <c r="K36" s="4"/>
      <c r="L36" s="4"/>
    </row>
    <row r="37" spans="1:12" x14ac:dyDescent="0.25">
      <c r="B37" s="80" t="s">
        <v>4</v>
      </c>
      <c r="C37" s="30">
        <v>1</v>
      </c>
      <c r="D37" s="30">
        <v>2</v>
      </c>
      <c r="E37" s="30">
        <v>3</v>
      </c>
      <c r="F37" s="4"/>
      <c r="G37" s="4"/>
      <c r="H37" s="4"/>
      <c r="J37" s="4"/>
      <c r="K37" s="4"/>
      <c r="L37" s="4"/>
    </row>
    <row r="38" spans="1:12" x14ac:dyDescent="0.25">
      <c r="B38" s="30">
        <v>1</v>
      </c>
      <c r="C38" s="99">
        <f>$G32*$F3/(C10^$C$14)</f>
        <v>0.85329943638966854</v>
      </c>
      <c r="D38" s="99">
        <f>$G32*$F3/(D10^$C$14)</f>
        <v>0.12015029101582821</v>
      </c>
      <c r="E38" s="99">
        <f>$G32*$F3/(E10^$C$14)</f>
        <v>8.6269132696267709E-2</v>
      </c>
      <c r="F38" s="4"/>
      <c r="G38" s="4"/>
      <c r="H38" s="4"/>
      <c r="J38" s="4"/>
      <c r="K38" s="4"/>
      <c r="L38" s="4"/>
    </row>
    <row r="39" spans="1:12" x14ac:dyDescent="0.25">
      <c r="B39" s="30">
        <v>2</v>
      </c>
      <c r="C39" s="99">
        <f t="shared" ref="C39:E40" si="10">$G33*$F4/(C11^$C$14)</f>
        <v>3.823539023393225E-2</v>
      </c>
      <c r="D39" s="99">
        <f t="shared" si="10"/>
        <v>0.57298682628366193</v>
      </c>
      <c r="E39" s="99">
        <f t="shared" si="10"/>
        <v>0.2625295423602641</v>
      </c>
      <c r="F39" s="4"/>
      <c r="G39" s="4"/>
      <c r="H39" s="4"/>
      <c r="J39" s="4"/>
      <c r="K39" s="4"/>
      <c r="L39" s="4"/>
    </row>
    <row r="40" spans="1:12" x14ac:dyDescent="0.25">
      <c r="B40" s="30">
        <v>3</v>
      </c>
      <c r="C40" s="99">
        <f t="shared" si="10"/>
        <v>0.10796862766584717</v>
      </c>
      <c r="D40" s="99">
        <f t="shared" si="10"/>
        <v>0.29226079415566636</v>
      </c>
      <c r="E40" s="99">
        <f t="shared" si="10"/>
        <v>0.65709585247129587</v>
      </c>
      <c r="F40" s="4"/>
      <c r="G40" s="4"/>
      <c r="H40" s="4"/>
      <c r="J40" s="4"/>
      <c r="K40" s="4"/>
      <c r="L40" s="4"/>
    </row>
    <row r="41" spans="1:12" x14ac:dyDescent="0.25">
      <c r="B41" s="97" t="s">
        <v>25</v>
      </c>
      <c r="C41" s="126">
        <f>SUM(C38:C40)</f>
        <v>0.99950345428944798</v>
      </c>
      <c r="D41" s="126">
        <f t="shared" ref="D41:E41" si="11">SUM(D38:D40)</f>
        <v>0.98539791145515654</v>
      </c>
      <c r="E41" s="126">
        <f t="shared" si="11"/>
        <v>1.0058945275278277</v>
      </c>
      <c r="F41" s="4"/>
      <c r="G41" s="4"/>
      <c r="H41" s="4"/>
      <c r="J41" s="4"/>
      <c r="K41" s="4"/>
      <c r="L41" s="4"/>
    </row>
    <row r="42" spans="1:12" x14ac:dyDescent="0.25">
      <c r="B42" s="97" t="s">
        <v>35</v>
      </c>
      <c r="C42" s="128">
        <f>1/C41</f>
        <v>1.0004967923906827</v>
      </c>
      <c r="D42" s="128">
        <f t="shared" ref="D42:E42" si="12">1/D41</f>
        <v>1.0148184691433741</v>
      </c>
      <c r="E42" s="128">
        <f t="shared" si="12"/>
        <v>0.99414001431908117</v>
      </c>
      <c r="F42" s="4"/>
      <c r="G42" s="4"/>
      <c r="H42" s="4"/>
      <c r="J42" s="4"/>
      <c r="K42" s="4"/>
      <c r="L42" s="4"/>
    </row>
    <row r="43" spans="1:12" x14ac:dyDescent="0.25">
      <c r="B43" s="23"/>
      <c r="C43" s="23"/>
      <c r="D43" s="23"/>
      <c r="E43" s="23"/>
      <c r="F43" s="4"/>
      <c r="G43" s="4"/>
      <c r="H43" s="4"/>
      <c r="J43" s="4"/>
      <c r="K43" s="4"/>
      <c r="L43" s="4"/>
    </row>
    <row r="44" spans="1:12" ht="18.75" x14ac:dyDescent="0.3">
      <c r="A44" s="2" t="s">
        <v>38</v>
      </c>
      <c r="B44" s="23"/>
      <c r="C44" s="98" t="s">
        <v>32</v>
      </c>
      <c r="D44" s="23"/>
      <c r="E44" s="23"/>
      <c r="F44" s="4"/>
      <c r="G44" s="4"/>
      <c r="H44" s="4"/>
      <c r="J44" s="4"/>
      <c r="K44" s="4"/>
      <c r="L44" s="4"/>
    </row>
    <row r="45" spans="1:12" x14ac:dyDescent="0.25">
      <c r="B45" s="80" t="s">
        <v>4</v>
      </c>
      <c r="C45" s="30">
        <v>1</v>
      </c>
      <c r="D45" s="30">
        <v>2</v>
      </c>
      <c r="E45" s="30">
        <v>3</v>
      </c>
      <c r="F45" s="6" t="s">
        <v>24</v>
      </c>
      <c r="G45" s="35" t="s">
        <v>23</v>
      </c>
      <c r="H45" s="4"/>
      <c r="J45" s="4"/>
      <c r="K45" s="4"/>
      <c r="L45" s="4"/>
    </row>
    <row r="46" spans="1:12" x14ac:dyDescent="0.25">
      <c r="B46" s="30">
        <v>1</v>
      </c>
      <c r="C46" s="36">
        <f>C$42*C$6/(C10^$C$14)</f>
        <v>199.85550857634058</v>
      </c>
      <c r="D46" s="36">
        <f t="shared" ref="D46:E46" si="13">D$42*D$6/(D10^$C$14)</f>
        <v>6.9878478611953172</v>
      </c>
      <c r="E46" s="36">
        <f t="shared" si="13"/>
        <v>13.886817301482134</v>
      </c>
      <c r="F46" s="114">
        <f>SUM(C46:E46)</f>
        <v>220.73017373901803</v>
      </c>
      <c r="G46" s="118">
        <f>1/F46</f>
        <v>4.5304182163257729E-3</v>
      </c>
      <c r="H46" s="4"/>
      <c r="J46" s="4"/>
      <c r="K46" s="4"/>
      <c r="L46" s="4"/>
    </row>
    <row r="47" spans="1:12" x14ac:dyDescent="0.25">
      <c r="B47" s="30">
        <v>2</v>
      </c>
      <c r="C47" s="36">
        <f t="shared" ref="C47:E48" si="14">C$42*C$6/(C11^$C$14)</f>
        <v>22.391035988828964</v>
      </c>
      <c r="D47" s="36">
        <f t="shared" si="14"/>
        <v>83.321532214991265</v>
      </c>
      <c r="E47" s="36">
        <f t="shared" si="14"/>
        <v>105.6621560061831</v>
      </c>
      <c r="F47" s="114">
        <f t="shared" ref="F47:F48" si="15">SUM(C47:E47)</f>
        <v>211.37472421000331</v>
      </c>
      <c r="G47" s="118">
        <f t="shared" ref="G47:G48" si="16">1/F47</f>
        <v>4.7309346173598698E-3</v>
      </c>
      <c r="H47" s="4"/>
      <c r="J47" s="4"/>
      <c r="K47" s="4"/>
      <c r="L47" s="4"/>
    </row>
    <row r="48" spans="1:12" x14ac:dyDescent="0.25">
      <c r="B48" s="30">
        <v>3</v>
      </c>
      <c r="C48" s="36">
        <f t="shared" si="14"/>
        <v>36.808607739320394</v>
      </c>
      <c r="D48" s="36">
        <f t="shared" si="14"/>
        <v>24.741516703010682</v>
      </c>
      <c r="E48" s="36">
        <f t="shared" si="14"/>
        <v>153.96186425308511</v>
      </c>
      <c r="F48" s="114">
        <f t="shared" si="15"/>
        <v>215.51198869541619</v>
      </c>
      <c r="G48" s="118">
        <f t="shared" si="16"/>
        <v>4.6401130909394708E-3</v>
      </c>
      <c r="H48" s="4"/>
      <c r="J48" s="4"/>
      <c r="K48" s="4"/>
      <c r="L48" s="4"/>
    </row>
    <row r="49" spans="1:18" ht="18.75" x14ac:dyDescent="0.3">
      <c r="B49" s="23"/>
      <c r="C49" s="23"/>
      <c r="D49" s="23"/>
      <c r="E49" s="23"/>
      <c r="F49" s="4"/>
      <c r="H49" s="4"/>
      <c r="I49" s="1" t="s">
        <v>31</v>
      </c>
      <c r="J49" s="4"/>
      <c r="K49" s="4"/>
      <c r="L49" s="4"/>
      <c r="M49" s="4"/>
      <c r="N49" s="4"/>
      <c r="O49" s="6" t="s">
        <v>29</v>
      </c>
      <c r="P49" s="4"/>
      <c r="Q49" s="4"/>
      <c r="R49" s="4"/>
    </row>
    <row r="50" spans="1:18" x14ac:dyDescent="0.25">
      <c r="B50" s="80" t="s">
        <v>4</v>
      </c>
      <c r="C50" s="30">
        <v>1</v>
      </c>
      <c r="D50" s="30">
        <v>2</v>
      </c>
      <c r="E50" s="30">
        <v>3</v>
      </c>
      <c r="F50" s="4"/>
      <c r="H50" s="80" t="s">
        <v>4</v>
      </c>
      <c r="I50" s="81">
        <v>1</v>
      </c>
      <c r="J50" s="81">
        <v>2</v>
      </c>
      <c r="K50" s="81">
        <v>3</v>
      </c>
      <c r="L50" s="80" t="s">
        <v>34</v>
      </c>
      <c r="M50" s="23"/>
      <c r="N50" s="80" t="s">
        <v>4</v>
      </c>
      <c r="O50" s="81">
        <v>1</v>
      </c>
      <c r="P50" s="81">
        <v>2</v>
      </c>
      <c r="Q50" s="129">
        <v>3</v>
      </c>
      <c r="R50" s="30" t="s">
        <v>1</v>
      </c>
    </row>
    <row r="51" spans="1:18" x14ac:dyDescent="0.25">
      <c r="B51" s="30">
        <v>1</v>
      </c>
      <c r="C51" s="99">
        <f>$G46*$F3/(C10^$C$14)</f>
        <v>0.85315642052554175</v>
      </c>
      <c r="D51" s="99">
        <f t="shared" ref="D51:E51" si="17">$G46*$F3/(D10^$C$14)</f>
        <v>0.12013015342172945</v>
      </c>
      <c r="E51" s="99">
        <f t="shared" si="17"/>
        <v>8.6254673698600695E-2</v>
      </c>
      <c r="F51" s="4"/>
      <c r="H51" s="30">
        <v>1</v>
      </c>
      <c r="I51" s="37">
        <f t="shared" ref="I51:K53" si="18">$G46*C$55*$F3*C$6/(C10^$C$14)</f>
        <v>3413.8556444799892</v>
      </c>
      <c r="J51" s="37">
        <f t="shared" si="18"/>
        <v>119.34879390686517</v>
      </c>
      <c r="K51" s="37">
        <f t="shared" si="18"/>
        <v>237.14434102659703</v>
      </c>
      <c r="L51" s="93">
        <f>SUM(I51:K51)</f>
        <v>3770.3487794134512</v>
      </c>
      <c r="M51" s="23"/>
      <c r="N51" s="30">
        <v>1</v>
      </c>
      <c r="O51" s="38">
        <v>3413</v>
      </c>
      <c r="P51" s="38">
        <v>126</v>
      </c>
      <c r="Q51" s="38">
        <v>231</v>
      </c>
      <c r="R51" s="90">
        <f>SUM(O51:Q51)</f>
        <v>3770</v>
      </c>
    </row>
    <row r="52" spans="1:18" x14ac:dyDescent="0.25">
      <c r="B52" s="30">
        <v>2</v>
      </c>
      <c r="C52" s="99">
        <f t="shared" ref="C52:E53" si="19">$G47*$F4/(C11^$C$14)</f>
        <v>3.8231489854892352E-2</v>
      </c>
      <c r="D52" s="99">
        <f t="shared" si="19"/>
        <v>0.57292837609409408</v>
      </c>
      <c r="E52" s="99">
        <f t="shared" si="19"/>
        <v>0.26250276181171706</v>
      </c>
      <c r="F52" s="4"/>
      <c r="H52" s="30">
        <v>2</v>
      </c>
      <c r="I52" s="37">
        <f t="shared" si="18"/>
        <v>152.98107626923291</v>
      </c>
      <c r="J52" s="37">
        <f t="shared" si="18"/>
        <v>569.20189256563879</v>
      </c>
      <c r="K52" s="37">
        <f t="shared" si="18"/>
        <v>721.71213220311893</v>
      </c>
      <c r="L52" s="93">
        <f t="shared" ref="L52:L53" si="20">SUM(I52:K52)</f>
        <v>1443.8951010379906</v>
      </c>
      <c r="M52" s="23"/>
      <c r="N52" s="30">
        <v>2</v>
      </c>
      <c r="O52" s="38">
        <v>151</v>
      </c>
      <c r="P52" s="38">
        <v>564</v>
      </c>
      <c r="Q52" s="38">
        <v>729</v>
      </c>
      <c r="R52" s="90">
        <f t="shared" ref="R52:R53" si="21">SUM(O52:Q52)</f>
        <v>1444</v>
      </c>
    </row>
    <row r="53" spans="1:18" x14ac:dyDescent="0.25">
      <c r="B53" s="30">
        <v>3</v>
      </c>
      <c r="C53" s="99">
        <f t="shared" si="19"/>
        <v>0.10800189428171814</v>
      </c>
      <c r="D53" s="99">
        <f t="shared" si="19"/>
        <v>0.29235084371713166</v>
      </c>
      <c r="E53" s="99">
        <f t="shared" si="19"/>
        <v>0.65729831272097339</v>
      </c>
      <c r="F53" s="4"/>
      <c r="H53" s="30">
        <v>3</v>
      </c>
      <c r="I53" s="37">
        <f t="shared" si="18"/>
        <v>432.16327925077866</v>
      </c>
      <c r="J53" s="37">
        <f t="shared" si="18"/>
        <v>290.44931352749597</v>
      </c>
      <c r="K53" s="37">
        <f t="shared" si="18"/>
        <v>1807.1435267702839</v>
      </c>
      <c r="L53" s="93">
        <f t="shared" si="20"/>
        <v>2529.7561195485587</v>
      </c>
      <c r="M53" s="23"/>
      <c r="N53" s="30">
        <v>3</v>
      </c>
      <c r="O53" s="38">
        <v>435</v>
      </c>
      <c r="P53" s="38">
        <v>289</v>
      </c>
      <c r="Q53" s="38">
        <v>1806</v>
      </c>
      <c r="R53" s="90">
        <f t="shared" si="21"/>
        <v>2530</v>
      </c>
    </row>
    <row r="54" spans="1:18" x14ac:dyDescent="0.25">
      <c r="B54" s="6" t="s">
        <v>25</v>
      </c>
      <c r="C54" s="127">
        <f>SUM(C51:C53)</f>
        <v>0.99938980466215221</v>
      </c>
      <c r="D54" s="127">
        <f t="shared" ref="D54:E54" si="22">SUM(D51:D53)</f>
        <v>0.98540937323295519</v>
      </c>
      <c r="E54" s="127">
        <f t="shared" si="22"/>
        <v>1.0060557482312911</v>
      </c>
      <c r="F54" s="4"/>
      <c r="H54" s="80" t="s">
        <v>34</v>
      </c>
      <c r="I54" s="93">
        <f>SUM(I51:I53)</f>
        <v>3999.0000000000005</v>
      </c>
      <c r="J54" s="93">
        <f t="shared" ref="J54:K54" si="23">SUM(J51:J53)</f>
        <v>978.99999999999989</v>
      </c>
      <c r="K54" s="93">
        <f t="shared" si="23"/>
        <v>2766</v>
      </c>
      <c r="L54" s="87">
        <f>SUM(L51:L53)</f>
        <v>7744.0000000000009</v>
      </c>
      <c r="M54" s="97" t="s">
        <v>26</v>
      </c>
      <c r="N54" s="30" t="s">
        <v>20</v>
      </c>
      <c r="O54" s="91">
        <f>SUM(O51:O53)</f>
        <v>3999</v>
      </c>
      <c r="P54" s="91">
        <f t="shared" ref="P54:Q54" si="24">SUM(P51:P53)</f>
        <v>979</v>
      </c>
      <c r="Q54" s="91">
        <f t="shared" si="24"/>
        <v>2766</v>
      </c>
      <c r="R54" s="92">
        <f>SUM(R51:R53)</f>
        <v>7744</v>
      </c>
    </row>
    <row r="55" spans="1:18" x14ac:dyDescent="0.25">
      <c r="B55" s="6" t="s">
        <v>35</v>
      </c>
      <c r="C55" s="125">
        <f>1/C54</f>
        <v>1.000610567903536</v>
      </c>
      <c r="D55" s="125">
        <f t="shared" ref="D55:E55" si="25">1/D54</f>
        <v>1.0148066652940144</v>
      </c>
      <c r="E55" s="125">
        <f t="shared" si="25"/>
        <v>0.99398070311517284</v>
      </c>
      <c r="F55" s="4"/>
      <c r="H55" s="4"/>
      <c r="I55" s="4"/>
      <c r="J55" s="4"/>
      <c r="K55" s="4"/>
      <c r="L55" s="39">
        <f>SUM(I54:K54)</f>
        <v>7744</v>
      </c>
      <c r="M55" s="6" t="s">
        <v>27</v>
      </c>
      <c r="N55" s="4"/>
      <c r="O55" s="4"/>
      <c r="P55" s="4"/>
      <c r="Q55" s="4"/>
      <c r="R55" s="4"/>
    </row>
    <row r="56" spans="1:18" x14ac:dyDescent="0.25">
      <c r="B56" s="4"/>
      <c r="C56" s="4"/>
      <c r="D56" s="4"/>
      <c r="E56" s="4"/>
      <c r="F56" s="4"/>
      <c r="G56" s="4"/>
      <c r="H56" s="4"/>
      <c r="J56" s="4"/>
      <c r="K56" s="4"/>
      <c r="L56" s="4"/>
    </row>
    <row r="57" spans="1:18" ht="18.75" x14ac:dyDescent="0.3">
      <c r="A57" s="2" t="s">
        <v>42</v>
      </c>
      <c r="B57" s="23"/>
      <c r="C57" s="98" t="s">
        <v>32</v>
      </c>
      <c r="D57" s="23"/>
      <c r="E57" s="23"/>
      <c r="F57" s="4"/>
      <c r="G57" s="4"/>
      <c r="H57" s="4"/>
      <c r="J57" s="4"/>
      <c r="K57" s="4"/>
      <c r="L57" s="4"/>
    </row>
    <row r="58" spans="1:18" x14ac:dyDescent="0.25">
      <c r="B58" s="80" t="s">
        <v>4</v>
      </c>
      <c r="C58" s="30">
        <v>1</v>
      </c>
      <c r="D58" s="30">
        <v>2</v>
      </c>
      <c r="E58" s="30">
        <v>3</v>
      </c>
      <c r="F58" s="6" t="s">
        <v>24</v>
      </c>
      <c r="G58" s="35" t="s">
        <v>23</v>
      </c>
      <c r="H58" s="4"/>
      <c r="J58" s="4"/>
      <c r="K58" s="4"/>
      <c r="L58" s="4"/>
    </row>
    <row r="59" spans="1:18" x14ac:dyDescent="0.25">
      <c r="B59" s="30">
        <v>1</v>
      </c>
      <c r="C59" s="36">
        <f>C$55*C$6/(C10^$C$14)</f>
        <v>199.87823594853984</v>
      </c>
      <c r="D59" s="36">
        <f t="shared" ref="D59:E61" si="26">D$55*D$6/(D10^$C$14)</f>
        <v>6.9877665821232364</v>
      </c>
      <c r="E59" s="36">
        <f t="shared" si="26"/>
        <v>13.884591935285332</v>
      </c>
      <c r="F59" s="114">
        <f>SUM(C59:E59)</f>
        <v>220.75059446594841</v>
      </c>
      <c r="G59" s="118">
        <f>1/F59</f>
        <v>4.5299991260238882E-3</v>
      </c>
      <c r="H59" s="4"/>
      <c r="J59" s="4"/>
      <c r="K59" s="4"/>
      <c r="L59" s="4"/>
    </row>
    <row r="60" spans="1:18" x14ac:dyDescent="0.25">
      <c r="B60" s="30">
        <v>2</v>
      </c>
      <c r="C60" s="36">
        <f>C$55*C$6/(C11^$C$14)</f>
        <v>22.39358227545609</v>
      </c>
      <c r="D60" s="36">
        <f t="shared" si="26"/>
        <v>83.320563061546991</v>
      </c>
      <c r="E60" s="36">
        <f t="shared" si="26"/>
        <v>105.64522361734608</v>
      </c>
      <c r="F60" s="114">
        <f t="shared" ref="F60:F61" si="27">SUM(C60:E60)</f>
        <v>211.35936895434918</v>
      </c>
      <c r="G60" s="118">
        <f t="shared" ref="G60:G61" si="28">1/F60</f>
        <v>4.7312783197038539E-3</v>
      </c>
      <c r="H60" s="4"/>
      <c r="J60" s="4"/>
      <c r="K60" s="4"/>
      <c r="L60" s="4"/>
    </row>
    <row r="61" spans="1:18" x14ac:dyDescent="0.25">
      <c r="B61" s="30">
        <v>3</v>
      </c>
      <c r="C61" s="36">
        <f>C$55*C$6/(C12^$C$14)</f>
        <v>36.812793578050517</v>
      </c>
      <c r="D61" s="36">
        <f t="shared" si="26"/>
        <v>24.741228922343524</v>
      </c>
      <c r="E61" s="36">
        <f t="shared" si="26"/>
        <v>153.93719182304824</v>
      </c>
      <c r="F61" s="114">
        <f t="shared" si="27"/>
        <v>215.49121432344228</v>
      </c>
      <c r="G61" s="118">
        <f t="shared" si="28"/>
        <v>4.6405604197814138E-3</v>
      </c>
      <c r="H61" s="4"/>
      <c r="J61" s="4"/>
      <c r="K61" s="4"/>
      <c r="L61" s="4"/>
    </row>
    <row r="62" spans="1:18" ht="18.75" x14ac:dyDescent="0.3">
      <c r="B62" s="23"/>
      <c r="C62" s="23"/>
      <c r="D62" s="23"/>
      <c r="E62" s="23"/>
      <c r="F62" s="4"/>
      <c r="H62" s="4"/>
      <c r="I62" s="1" t="s">
        <v>31</v>
      </c>
      <c r="J62" s="4"/>
      <c r="K62" s="4"/>
      <c r="L62" s="4"/>
      <c r="M62" s="4"/>
      <c r="O62" s="1" t="s">
        <v>29</v>
      </c>
    </row>
    <row r="63" spans="1:18" x14ac:dyDescent="0.25">
      <c r="B63" s="80" t="s">
        <v>4</v>
      </c>
      <c r="C63" s="30">
        <v>1</v>
      </c>
      <c r="D63" s="30">
        <v>2</v>
      </c>
      <c r="E63" s="30">
        <v>3</v>
      </c>
      <c r="F63" s="4"/>
      <c r="H63" s="80" t="s">
        <v>4</v>
      </c>
      <c r="I63" s="81">
        <v>1</v>
      </c>
      <c r="J63" s="81">
        <v>2</v>
      </c>
      <c r="K63" s="81">
        <v>3</v>
      </c>
      <c r="L63" s="80" t="s">
        <v>34</v>
      </c>
      <c r="M63" s="23"/>
      <c r="N63" t="s">
        <v>4</v>
      </c>
      <c r="O63" s="4">
        <v>1</v>
      </c>
      <c r="P63" s="4">
        <v>2</v>
      </c>
      <c r="Q63" s="4">
        <v>3</v>
      </c>
      <c r="R63" s="4" t="s">
        <v>1</v>
      </c>
    </row>
    <row r="64" spans="1:18" x14ac:dyDescent="0.25">
      <c r="B64" s="30">
        <v>1</v>
      </c>
      <c r="C64" s="99">
        <f>$G59*$F3/(C10^$C$14)</f>
        <v>0.85307749854422354</v>
      </c>
      <c r="D64" s="99">
        <f t="shared" ref="D64:E64" si="29">$G59*$F3/(D10^$C$14)</f>
        <v>0.12011904067675559</v>
      </c>
      <c r="E64" s="99">
        <f t="shared" si="29"/>
        <v>8.6246694634524668E-2</v>
      </c>
      <c r="F64" s="4"/>
      <c r="H64" s="30">
        <v>1</v>
      </c>
      <c r="I64" s="37">
        <f>$G59*C$68*$F3*C$6/(C10^$C$14)</f>
        <v>3413.7643752930048</v>
      </c>
      <c r="J64" s="37">
        <f t="shared" ref="J64:K64" si="30">$G59*D$68*$F3*D$6/(D10^$C$14)</f>
        <v>119.33064568318098</v>
      </c>
      <c r="K64" s="37">
        <f t="shared" si="30"/>
        <v>237.104855595386</v>
      </c>
      <c r="L64" s="93">
        <f>SUM(I64:K64)</f>
        <v>3770.1998765715721</v>
      </c>
      <c r="M64" s="23"/>
      <c r="N64">
        <v>1</v>
      </c>
      <c r="O64" s="130">
        <v>3413</v>
      </c>
      <c r="P64" s="130">
        <v>126</v>
      </c>
      <c r="Q64" s="130">
        <v>231</v>
      </c>
      <c r="R64" s="100">
        <v>3770</v>
      </c>
    </row>
    <row r="65" spans="2:18" x14ac:dyDescent="0.25">
      <c r="B65" s="30">
        <v>2</v>
      </c>
      <c r="C65" s="99">
        <f t="shared" ref="C65:E66" si="31">$G60*$F4/(C11^$C$14)</f>
        <v>3.8234267372178027E-2</v>
      </c>
      <c r="D65" s="99">
        <f t="shared" si="31"/>
        <v>0.57296999933383952</v>
      </c>
      <c r="E65" s="99">
        <f t="shared" si="31"/>
        <v>0.26252183263425727</v>
      </c>
      <c r="F65" s="4"/>
      <c r="H65" s="30">
        <v>2</v>
      </c>
      <c r="I65" s="37">
        <f t="shared" ref="I65:K66" si="32">$G60*C$68*$F4*C$6/(C11^$C$14)</f>
        <v>153.00225371470489</v>
      </c>
      <c r="J65" s="37">
        <f t="shared" si="32"/>
        <v>569.20934093698418</v>
      </c>
      <c r="K65" s="37">
        <f t="shared" si="32"/>
        <v>721.71115056813824</v>
      </c>
      <c r="L65" s="93">
        <f t="shared" ref="L65:L66" si="33">SUM(I65:K65)</f>
        <v>1443.9227452198274</v>
      </c>
      <c r="M65" s="23"/>
      <c r="N65">
        <v>2</v>
      </c>
      <c r="O65" s="130">
        <v>151</v>
      </c>
      <c r="P65" s="130">
        <v>564</v>
      </c>
      <c r="Q65" s="130">
        <v>729</v>
      </c>
      <c r="R65" s="100">
        <v>1444</v>
      </c>
    </row>
    <row r="66" spans="2:18" x14ac:dyDescent="0.25">
      <c r="B66" s="30">
        <v>3</v>
      </c>
      <c r="C66" s="99">
        <f t="shared" si="31"/>
        <v>0.10801230617499527</v>
      </c>
      <c r="D66" s="99">
        <f t="shared" si="31"/>
        <v>0.29237902772079666</v>
      </c>
      <c r="E66" s="99">
        <f t="shared" si="31"/>
        <v>0.65736167938624168</v>
      </c>
      <c r="F66" s="4"/>
      <c r="H66" s="30">
        <v>3</v>
      </c>
      <c r="I66" s="37">
        <f t="shared" si="32"/>
        <v>432.23337099228939</v>
      </c>
      <c r="J66" s="37">
        <f t="shared" si="32"/>
        <v>290.46001337983466</v>
      </c>
      <c r="K66" s="37">
        <f t="shared" si="32"/>
        <v>1807.1839938364762</v>
      </c>
      <c r="L66" s="93">
        <f t="shared" si="33"/>
        <v>2529.8773782086</v>
      </c>
      <c r="M66" s="23"/>
      <c r="N66">
        <v>3</v>
      </c>
      <c r="O66" s="130">
        <v>435</v>
      </c>
      <c r="P66" s="130">
        <v>289</v>
      </c>
      <c r="Q66" s="130">
        <v>1806</v>
      </c>
      <c r="R66" s="100">
        <v>2530</v>
      </c>
    </row>
    <row r="67" spans="2:18" x14ac:dyDescent="0.25">
      <c r="B67" s="6" t="s">
        <v>25</v>
      </c>
      <c r="C67" s="127">
        <f>SUM(C64:C66)</f>
        <v>0.99932407209139684</v>
      </c>
      <c r="D67" s="127">
        <f t="shared" ref="D67:E67" si="34">SUM(D64:D66)</f>
        <v>0.98546806773139184</v>
      </c>
      <c r="E67" s="127">
        <f t="shared" si="34"/>
        <v>1.0061302066550235</v>
      </c>
      <c r="F67" s="4"/>
      <c r="H67" s="80" t="s">
        <v>34</v>
      </c>
      <c r="I67" s="93">
        <f>SUM(I64:I66)</f>
        <v>3998.9999999999991</v>
      </c>
      <c r="J67" s="93">
        <f t="shared" ref="J67:K67" si="35">SUM(J64:J66)</f>
        <v>978.99999999999977</v>
      </c>
      <c r="K67" s="93">
        <f t="shared" si="35"/>
        <v>2766.0000000000005</v>
      </c>
      <c r="L67" s="87">
        <f>SUM(L64:L66)</f>
        <v>7743.9999999999991</v>
      </c>
      <c r="M67" s="97" t="s">
        <v>26</v>
      </c>
      <c r="N67" t="s">
        <v>20</v>
      </c>
      <c r="O67" s="101">
        <v>3999</v>
      </c>
      <c r="P67" s="101">
        <v>979</v>
      </c>
      <c r="Q67" s="101">
        <v>2766</v>
      </c>
      <c r="R67" s="102">
        <v>7744</v>
      </c>
    </row>
    <row r="68" spans="2:18" x14ac:dyDescent="0.25">
      <c r="B68" s="6" t="s">
        <v>35</v>
      </c>
      <c r="C68" s="125">
        <f>1/C67</f>
        <v>1.0006763850961666</v>
      </c>
      <c r="D68" s="125">
        <f t="shared" ref="D68:E68" si="36">1/D67</f>
        <v>1.0147462233881017</v>
      </c>
      <c r="E68" s="125">
        <f t="shared" si="36"/>
        <v>0.9939071438125251</v>
      </c>
      <c r="F68" s="4"/>
      <c r="H68" s="4"/>
      <c r="I68" s="4"/>
      <c r="J68" s="4"/>
      <c r="K68" s="4"/>
      <c r="L68" s="39">
        <f>SUM(I67:K67)</f>
        <v>7744</v>
      </c>
      <c r="M68" s="6" t="s">
        <v>27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kalibr K,L</vt:lpstr>
      <vt:lpstr>No+Tot_Cons</vt:lpstr>
      <vt:lpstr>No+Tot_Con_full</vt:lpstr>
      <vt:lpstr>Orig_Cons</vt:lpstr>
      <vt:lpstr>Orig_Cons_full</vt:lpstr>
      <vt:lpstr>Dest_Constr</vt:lpstr>
      <vt:lpstr>Dest_Constr_full</vt:lpstr>
      <vt:lpstr>O_D_Constr</vt:lpstr>
      <vt:lpstr>O_D_Constr full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JS</cp:lastModifiedBy>
  <dcterms:created xsi:type="dcterms:W3CDTF">2017-04-26T22:04:51Z</dcterms:created>
  <dcterms:modified xsi:type="dcterms:W3CDTF">2023-05-18T14:22:22Z</dcterms:modified>
</cp:coreProperties>
</file>